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nhsengland.sharepoint.com/sites/TimeforCareAll/Shared Documents/Comms and Engagement/NHSE web pages/How to guides/For web team/"/>
    </mc:Choice>
  </mc:AlternateContent>
  <xr:revisionPtr revIDLastSave="0" documentId="8_{CB41D65A-9B72-45E1-9439-685E1B1BE5EF}" xr6:coauthVersionLast="47" xr6:coauthVersionMax="47" xr10:uidLastSave="{00000000-0000-0000-0000-000000000000}"/>
  <bookViews>
    <workbookView xWindow="57684" yWindow="-108" windowWidth="30936" windowHeight="16776" xr2:uid="{00000000-000D-0000-FFFF-FFFF00000000}"/>
  </bookViews>
  <sheets>
    <sheet name="Demand calc" sheetId="1" r:id="rId1"/>
    <sheet name="Suggestion" sheetId="3" r:id="rId2"/>
    <sheet name="Clinical session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1" l="1"/>
  <c r="D31" i="1" s="1"/>
  <c r="E31" i="1" l="1"/>
  <c r="F31" i="1"/>
  <c r="G31" i="1"/>
  <c r="D32" i="1"/>
  <c r="D33" i="1"/>
  <c r="D34" i="1"/>
  <c r="D35" i="1"/>
  <c r="G29" i="2"/>
  <c r="G30" i="2"/>
  <c r="G31" i="2"/>
  <c r="G32" i="2"/>
  <c r="G33" i="2"/>
  <c r="G34" i="2"/>
  <c r="G35" i="2"/>
  <c r="G36" i="2"/>
  <c r="G37" i="2"/>
  <c r="G38" i="2"/>
  <c r="G39" i="2"/>
  <c r="G40" i="2"/>
  <c r="G41" i="2"/>
  <c r="G42" i="2"/>
  <c r="C2" i="2"/>
  <c r="D2" i="2"/>
  <c r="E2" i="2"/>
  <c r="F2" i="2"/>
  <c r="B2" i="2"/>
  <c r="C16" i="1"/>
  <c r="G3" i="2"/>
  <c r="D36" i="1" l="1"/>
  <c r="F36" i="1" s="1"/>
  <c r="E34" i="1"/>
  <c r="F34" i="1"/>
  <c r="G34" i="1"/>
  <c r="G33" i="1"/>
  <c r="E33" i="1"/>
  <c r="F33" i="1"/>
  <c r="F32" i="1"/>
  <c r="G32" i="1"/>
  <c r="E32" i="1"/>
  <c r="E35" i="1"/>
  <c r="F35" i="1"/>
  <c r="G35" i="1"/>
  <c r="I35" i="1"/>
  <c r="G27" i="2"/>
  <c r="G23" i="2"/>
  <c r="G16" i="2"/>
  <c r="G5" i="2"/>
  <c r="G4" i="2"/>
  <c r="G14" i="2"/>
  <c r="G26" i="2"/>
  <c r="G25" i="2"/>
  <c r="G18" i="2"/>
  <c r="G12" i="2"/>
  <c r="G28" i="2"/>
  <c r="G24" i="2"/>
  <c r="G7" i="2"/>
  <c r="G6" i="2"/>
  <c r="G17" i="2"/>
  <c r="G19" i="2"/>
  <c r="G15" i="2"/>
  <c r="G13" i="2"/>
  <c r="G22" i="2"/>
  <c r="G21" i="2"/>
  <c r="G20" i="2"/>
  <c r="G11" i="2"/>
  <c r="I33" i="1"/>
  <c r="G10" i="2"/>
  <c r="I34" i="1"/>
  <c r="I32" i="1"/>
  <c r="G9" i="2"/>
  <c r="G8" i="2"/>
  <c r="I31" i="1"/>
  <c r="E36" i="1" l="1"/>
  <c r="G36" i="1"/>
  <c r="K31" i="1"/>
  <c r="L31" i="1"/>
  <c r="M31" i="1"/>
  <c r="K35" i="1"/>
  <c r="L35" i="1"/>
  <c r="M35" i="1"/>
  <c r="M33" i="1"/>
  <c r="K33" i="1"/>
  <c r="L33" i="1"/>
  <c r="K34" i="1"/>
  <c r="L34" i="1"/>
  <c r="M34" i="1"/>
  <c r="L32" i="1"/>
  <c r="M32" i="1"/>
  <c r="K32" i="1"/>
  <c r="J32" i="1"/>
  <c r="O32" i="1"/>
  <c r="P32" i="1"/>
  <c r="N32" i="1"/>
  <c r="J34" i="1"/>
  <c r="N34" i="1"/>
  <c r="O34" i="1"/>
  <c r="P34" i="1"/>
  <c r="J35" i="1"/>
  <c r="N35" i="1"/>
  <c r="O35" i="1"/>
  <c r="P35" i="1"/>
  <c r="J33" i="1"/>
  <c r="P33" i="1"/>
  <c r="N33" i="1"/>
  <c r="O33" i="1"/>
  <c r="J31" i="1"/>
  <c r="N31" i="1"/>
  <c r="O31" i="1"/>
  <c r="P31" i="1"/>
  <c r="H35" i="1"/>
  <c r="H32" i="1"/>
  <c r="H33" i="1"/>
  <c r="H34" i="1"/>
  <c r="H31" i="1"/>
  <c r="G2" i="2"/>
  <c r="I36" i="1" s="1"/>
  <c r="H36" i="1" l="1"/>
  <c r="B37" i="1" s="1"/>
  <c r="L36" i="1"/>
  <c r="M36" i="1"/>
  <c r="K36" i="1"/>
  <c r="Q32" i="1"/>
  <c r="C15" i="3" s="1"/>
  <c r="Q33" i="1"/>
  <c r="C16" i="3" s="1"/>
  <c r="Q35" i="1"/>
  <c r="C18" i="3" s="1"/>
  <c r="Q34" i="1"/>
  <c r="C17" i="3" s="1"/>
  <c r="N36" i="1"/>
  <c r="O36" i="1"/>
  <c r="P36" i="1"/>
  <c r="Q31" i="1"/>
  <c r="C14" i="3" s="1"/>
  <c r="J36" i="1"/>
  <c r="Q36" i="1" l="1"/>
  <c r="C19" i="3" s="1"/>
  <c r="D17" i="3" l="1"/>
  <c r="E17" i="3" s="1"/>
  <c r="D18" i="3"/>
  <c r="E18" i="3" s="1"/>
  <c r="D16" i="3"/>
  <c r="E16" i="3" s="1"/>
  <c r="D14" i="3"/>
  <c r="E14" i="3" s="1"/>
  <c r="D15" i="3"/>
  <c r="E15" i="3" s="1"/>
  <c r="G16" i="3" l="1"/>
  <c r="J16" i="3" s="1"/>
  <c r="L16" i="3" s="1"/>
  <c r="F16" i="3"/>
  <c r="H16" i="3" s="1"/>
  <c r="I16" i="3" s="1"/>
  <c r="K16" i="3" s="1"/>
  <c r="F18" i="3"/>
  <c r="H18" i="3" s="1"/>
  <c r="I18" i="3" s="1"/>
  <c r="K18" i="3" s="1"/>
  <c r="G18" i="3"/>
  <c r="J18" i="3" s="1"/>
  <c r="L18" i="3" s="1"/>
  <c r="F15" i="3"/>
  <c r="H15" i="3" s="1"/>
  <c r="I15" i="3" s="1"/>
  <c r="K15" i="3" s="1"/>
  <c r="G15" i="3"/>
  <c r="J15" i="3" s="1"/>
  <c r="L15" i="3" s="1"/>
  <c r="G17" i="3"/>
  <c r="J17" i="3" s="1"/>
  <c r="L17" i="3" s="1"/>
  <c r="F17" i="3"/>
  <c r="H17" i="3" s="1"/>
  <c r="I17" i="3" s="1"/>
  <c r="K17" i="3" s="1"/>
  <c r="G14" i="3"/>
  <c r="J14" i="3" s="1"/>
  <c r="L14" i="3" s="1"/>
  <c r="F14" i="3"/>
  <c r="H14" i="3" s="1"/>
  <c r="I14" i="3" s="1"/>
  <c r="K14" i="3" s="1"/>
</calcChain>
</file>

<file path=xl/sharedStrings.xml><?xml version="1.0" encoding="utf-8"?>
<sst xmlns="http://schemas.openxmlformats.org/spreadsheetml/2006/main" count="125" uniqueCount="107">
  <si>
    <t>Digital Triage Demand and Supply calculator v3</t>
  </si>
  <si>
    <t>You can edit cells in this colour</t>
  </si>
  <si>
    <t>March 2020, Adapted from a tool developed by Dr Ed Turnham</t>
  </si>
  <si>
    <t>Don't edit cells in this colour</t>
  </si>
  <si>
    <t>This calculator uses publicly-available data from AskMyGP Digital Triage practices</t>
  </si>
  <si>
    <t>Instructions</t>
  </si>
  <si>
    <t>1. Insert your practice capitation (unweighted) here:</t>
  </si>
  <si>
    <t>2. Record your available clinical sessions in the sheet 'Clinical Sessions'</t>
  </si>
  <si>
    <t>3. Look at your results and graphs below</t>
  </si>
  <si>
    <t>4. Look at the 'Suggestion' sheet which gives an example of how workload can be evened out across the week</t>
  </si>
  <si>
    <t>Constants in the model</t>
  </si>
  <si>
    <t>%capitation requesting help /week</t>
  </si>
  <si>
    <t>This predicts the number of Clinical Requests and Sick Note forms, which account for almost all clinically-relevant requests. This figure is fairly consistent across Digital Triage practices across the country, with an additional 20% added for predicted unmet need. Adapt the number with the data you receive  from your online consultation supplier once you've gone live with a digital first approach</t>
  </si>
  <si>
    <t>Predicted requests per week</t>
  </si>
  <si>
    <t>This is set by default as Capitation x the % above, but you can manually enter a number instead if you have Digital Triage data from your practice</t>
  </si>
  <si>
    <t>WTE sessions/week</t>
  </si>
  <si>
    <t>For the purpose of calculating annual leave, this is the number of sessions that counts as 'full-time' for a clinician</t>
  </si>
  <si>
    <t>WTE staff leave days/year</t>
  </si>
  <si>
    <t>% taken as leave</t>
  </si>
  <si>
    <t>The 'supply sessions' are reduced by this percentage to account for annual leave</t>
  </si>
  <si>
    <t>Session length (hours)</t>
  </si>
  <si>
    <t>This is the time dedicated to Digital Triage work. You can change this number, but remember to leave time for pathology results, home visits etc.</t>
  </si>
  <si>
    <t>We have not attempted to predict the number of home visits. Time taken for home visits is not accounted for here.</t>
  </si>
  <si>
    <t>Modes of resolution of requests</t>
  </si>
  <si>
    <t>% of requests</t>
  </si>
  <si>
    <t>Clinician minutes/consult</t>
  </si>
  <si>
    <t>These figures are based on experience elsewhere.</t>
  </si>
  <si>
    <t>Online message</t>
  </si>
  <si>
    <t>Clinician minutes/consult' factors in the time taken to triage the request</t>
  </si>
  <si>
    <t>Phone</t>
  </si>
  <si>
    <t>It also factors in some 'down time' between requests</t>
  </si>
  <si>
    <t>F2F</t>
  </si>
  <si>
    <t xml:space="preserve">Below, the default % of weekly demand has been taken from data from Norfolk &amp; Waveney Digital Triage practices to predict the workload on each day of the week. The daily percentages are very consistent across practices. Adapt these figures if you have your own or change them following data from your online supplier once you've moved to total total triage. </t>
  </si>
  <si>
    <t>Monday's workload includes all forms submitted between Friday 6.30pm and Monday 6.30pm; Tuesday's workload includes forms submitted between Monday 6.30pm and Tuesday 6.30pm, etc.</t>
  </si>
  <si>
    <t>Supply sessions' is the number of sessions provided (see the 'Clinical sessions' sheet). The calculation accounts for annual leave</t>
  </si>
  <si>
    <t>Weekly planner</t>
  </si>
  <si>
    <t>Mode of resolution</t>
  </si>
  <si>
    <t>Requests per supplied session</t>
  </si>
  <si>
    <t>Hours taken per supplied session</t>
  </si>
  <si>
    <t>Day</t>
  </si>
  <si>
    <t>% of weekly demand</t>
  </si>
  <si>
    <t>Total requests</t>
  </si>
  <si>
    <t>Messages</t>
  </si>
  <si>
    <t>Demand (sessions)</t>
  </si>
  <si>
    <t>Capacity (sessions)</t>
  </si>
  <si>
    <t>All modes</t>
  </si>
  <si>
    <t>Total</t>
  </si>
  <si>
    <t>Monday</t>
  </si>
  <si>
    <t>Tuesday</t>
  </si>
  <si>
    <t>Wednesday</t>
  </si>
  <si>
    <t>Thursday</t>
  </si>
  <si>
    <t>Friday</t>
  </si>
  <si>
    <t>Simple suggestion for spreading workload across the week</t>
  </si>
  <si>
    <t>Many Digital Triage practices find that one day of the week (typically Monday) is very busy</t>
  </si>
  <si>
    <t>Our data shows that much more demand comes on Monday than on any other day of the week</t>
  </si>
  <si>
    <t>Even though most practices skew their clinical sessions towards Mondays, this skew may not be enough to even out the workload through the week</t>
  </si>
  <si>
    <t xml:space="preserve">Here's a simple suggestion: </t>
  </si>
  <si>
    <t>Specify some F2F slots Tues-Fri which can be forward booked on a Monday</t>
  </si>
  <si>
    <t>Of course, these should only be used for less urgent clinical problems</t>
  </si>
  <si>
    <t>The number of prebookable slots should be specified based on a prediction of demand, such as this spreadsheet. Don't just postpone work to another day in an unplanned way!</t>
  </si>
  <si>
    <t>This model doesn't account for the time taken to triage the encounter and decide that it requires F2F</t>
  </si>
  <si>
    <t>BEFORE</t>
  </si>
  <si>
    <t>ADJUSTMENT</t>
  </si>
  <si>
    <t># of encounters per session AFTER</t>
  </si>
  <si>
    <t>Hours taken per session AFTER</t>
  </si>
  <si>
    <t>Workload per session (hr)</t>
  </si>
  <si>
    <t>Workload adjustment per session (hr)</t>
  </si>
  <si>
    <t>Workload adjustment for day (hr)</t>
  </si>
  <si>
    <t>F2F to postpone</t>
  </si>
  <si>
    <t>F2F to prebook</t>
  </si>
  <si>
    <t>Same day F2F</t>
  </si>
  <si>
    <t>Prebookable F2F</t>
  </si>
  <si>
    <t>Overall</t>
  </si>
  <si>
    <t>Clinician</t>
  </si>
  <si>
    <t>Mon</t>
  </si>
  <si>
    <t>Tue</t>
  </si>
  <si>
    <t>Wed</t>
  </si>
  <si>
    <t>Thu</t>
  </si>
  <si>
    <t>Fri</t>
  </si>
  <si>
    <t>Week</t>
  </si>
  <si>
    <t>Total sessions</t>
  </si>
  <si>
    <t>Delete examples before calculating. DON'T delete anything in the grey column</t>
  </si>
  <si>
    <t>Dr Smith</t>
  </si>
  <si>
    <t>Dr Smith works full days on Mon, Tue and Thu. On Tue half a session is taken up with teaching. One of his Thu sessions is management time</t>
  </si>
  <si>
    <t>Nurse Lorraine</t>
  </si>
  <si>
    <t>Lorraine is a nurse practitioner works half a day on Monday and full days on Weds and Fri</t>
  </si>
  <si>
    <t>Nurse Tom</t>
  </si>
  <si>
    <t>Tom is a practice nurse. He spends half a session per day seeing minor illness. He spends the rest of his time doing standard practice nurse work</t>
  </si>
  <si>
    <t>You don't have to break down sessions by individual staff if you already have the aggregate numbers</t>
  </si>
  <si>
    <t>Guide to completing this sheet</t>
  </si>
  <si>
    <t>The aim is to record the number of sessions available for assessing clinical problems</t>
  </si>
  <si>
    <t>It is not always clear what sessions should be counted.</t>
  </si>
  <si>
    <t>There are no firm rules, and the figures do not need to be perfect, but we recommend:</t>
  </si>
  <si>
    <t>Include (not an exhaustive list):</t>
  </si>
  <si>
    <t>GPs</t>
  </si>
  <si>
    <t>Nurse practitioners</t>
  </si>
  <si>
    <t>Practice nurses when seeing minor illness</t>
  </si>
  <si>
    <t>Physician Associates</t>
  </si>
  <si>
    <t>Emergency Care Practitioners</t>
  </si>
  <si>
    <t>Clinical pharmacists if in direct contact with patients</t>
  </si>
  <si>
    <t>Do not include:</t>
  </si>
  <si>
    <t>GP trainees</t>
  </si>
  <si>
    <t>Time spent in teaching or meetings</t>
  </si>
  <si>
    <t>Management time</t>
  </si>
  <si>
    <t>Standard Practice Nurse or HCA work (phlebotomy, cervical screening, dressings, chronic disease reviews etc.)</t>
  </si>
  <si>
    <t>Sessions dedicated to minor ops, coils, vasectomies etc.</t>
  </si>
  <si>
    <t>Practitioners dedicated to home visits and care home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</si>
</sst>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name val="Calibri"/>
      <family val="2"/>
      <scheme val="minor"/>
    </font>
    <font>
      <i/>
      <sz val="11"/>
      <color theme="0"/>
      <name val="Calibri"/>
      <family val="2"/>
      <scheme val="minor"/>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7030A0"/>
        <bgColor indexed="64"/>
      </patternFill>
    </fill>
    <fill>
      <patternFill patternType="solid">
        <fgColor rgb="FFFFC000"/>
        <bgColor indexed="64"/>
      </patternFill>
    </fill>
  </fills>
  <borders count="6">
    <border>
      <left/>
      <right/>
      <top/>
      <bottom/>
      <diagonal/>
    </border>
    <border>
      <left/>
      <right style="thin">
        <color auto="1"/>
      </right>
      <top/>
      <bottom/>
      <diagonal/>
    </border>
    <border>
      <left style="thin">
        <color indexed="64"/>
      </left>
      <right/>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s>
  <cellStyleXfs count="2">
    <xf numFmtId="0" fontId="0" fillId="0" borderId="0"/>
    <xf numFmtId="9" fontId="1" fillId="0" borderId="0" applyFont="0" applyFill="0" applyBorder="0" applyAlignment="0" applyProtection="0"/>
  </cellStyleXfs>
  <cellXfs count="62">
    <xf numFmtId="0" fontId="0" fillId="0" borderId="0" xfId="0"/>
    <xf numFmtId="9" fontId="0" fillId="0" borderId="0" xfId="1" applyFont="1"/>
    <xf numFmtId="165" fontId="0" fillId="0" borderId="0" xfId="0" applyNumberFormat="1"/>
    <xf numFmtId="0" fontId="0" fillId="0" borderId="0" xfId="0" applyAlignment="1">
      <alignment horizontal="center"/>
    </xf>
    <xf numFmtId="164" fontId="0" fillId="2" borderId="0" xfId="1" applyNumberFormat="1" applyFont="1" applyFill="1"/>
    <xf numFmtId="1" fontId="0" fillId="3" borderId="0" xfId="0" applyNumberFormat="1" applyFill="1"/>
    <xf numFmtId="164" fontId="0" fillId="0" borderId="0" xfId="1" applyNumberFormat="1" applyFont="1" applyFill="1"/>
    <xf numFmtId="165" fontId="0" fillId="2" borderId="0" xfId="0" applyNumberFormat="1" applyFill="1"/>
    <xf numFmtId="165" fontId="3" fillId="2" borderId="0" xfId="0" applyNumberFormat="1" applyFont="1" applyFill="1"/>
    <xf numFmtId="0" fontId="0" fillId="3" borderId="0" xfId="0" applyFill="1"/>
    <xf numFmtId="0" fontId="0" fillId="5" borderId="0" xfId="0" applyFill="1"/>
    <xf numFmtId="0" fontId="4" fillId="5" borderId="0" xfId="0" applyFont="1" applyFill="1"/>
    <xf numFmtId="9" fontId="4" fillId="5" borderId="0" xfId="1" applyFont="1" applyFill="1"/>
    <xf numFmtId="0" fontId="4" fillId="4" borderId="0" xfId="0" applyFont="1" applyFill="1"/>
    <xf numFmtId="0" fontId="0" fillId="3" borderId="0" xfId="1" applyNumberFormat="1" applyFont="1" applyFill="1"/>
    <xf numFmtId="0" fontId="0" fillId="2" borderId="0" xfId="0" applyFill="1"/>
    <xf numFmtId="0" fontId="2" fillId="4" borderId="0" xfId="0" applyFont="1" applyFill="1"/>
    <xf numFmtId="9" fontId="3" fillId="2" borderId="0" xfId="1" applyFont="1" applyFill="1"/>
    <xf numFmtId="1" fontId="3" fillId="2" borderId="0" xfId="0" applyNumberFormat="1" applyFont="1" applyFill="1"/>
    <xf numFmtId="0" fontId="6" fillId="0" borderId="0" xfId="0" applyFont="1"/>
    <xf numFmtId="0" fontId="2" fillId="5" borderId="0" xfId="0" applyFont="1" applyFill="1"/>
    <xf numFmtId="0" fontId="7" fillId="4" borderId="0" xfId="0" applyFont="1" applyFill="1"/>
    <xf numFmtId="0" fontId="5" fillId="0" borderId="0" xfId="0" quotePrefix="1" applyFont="1"/>
    <xf numFmtId="0" fontId="3" fillId="0" borderId="0" xfId="0" applyFont="1"/>
    <xf numFmtId="0" fontId="0" fillId="4" borderId="0" xfId="0" applyFill="1"/>
    <xf numFmtId="0" fontId="4" fillId="0" borderId="0" xfId="0" applyFont="1"/>
    <xf numFmtId="9" fontId="0" fillId="0" borderId="0" xfId="1" applyFont="1" applyFill="1"/>
    <xf numFmtId="0" fontId="5" fillId="0" borderId="0" xfId="0" applyFont="1"/>
    <xf numFmtId="0" fontId="0" fillId="0" borderId="0" xfId="0" quotePrefix="1"/>
    <xf numFmtId="165" fontId="0" fillId="3" borderId="0" xfId="0" applyNumberFormat="1" applyFill="1" applyAlignment="1">
      <alignment horizontal="right"/>
    </xf>
    <xf numFmtId="0" fontId="4" fillId="6" borderId="0" xfId="0" applyFont="1" applyFill="1"/>
    <xf numFmtId="0" fontId="2" fillId="6" borderId="0" xfId="0" applyFont="1" applyFill="1"/>
    <xf numFmtId="0" fontId="4" fillId="5" borderId="2" xfId="0" applyFont="1" applyFill="1" applyBorder="1"/>
    <xf numFmtId="1" fontId="0" fillId="2" borderId="2" xfId="0" applyNumberFormat="1" applyFill="1" applyBorder="1"/>
    <xf numFmtId="1" fontId="0" fillId="2" borderId="0" xfId="0" applyNumberFormat="1" applyFill="1"/>
    <xf numFmtId="0" fontId="4" fillId="5" borderId="1" xfId="0" applyFont="1" applyFill="1" applyBorder="1"/>
    <xf numFmtId="1" fontId="0" fillId="2" borderId="1" xfId="0" applyNumberFormat="1" applyFill="1" applyBorder="1"/>
    <xf numFmtId="165" fontId="0" fillId="2" borderId="2" xfId="0" applyNumberFormat="1" applyFill="1" applyBorder="1"/>
    <xf numFmtId="165" fontId="0" fillId="2" borderId="1" xfId="0" applyNumberFormat="1" applyFill="1" applyBorder="1"/>
    <xf numFmtId="165" fontId="3" fillId="2" borderId="2" xfId="0" applyNumberFormat="1" applyFont="1" applyFill="1" applyBorder="1"/>
    <xf numFmtId="166" fontId="0" fillId="0" borderId="0" xfId="0" applyNumberFormat="1"/>
    <xf numFmtId="1" fontId="0" fillId="3" borderId="0" xfId="1" applyNumberFormat="1" applyFont="1" applyFill="1"/>
    <xf numFmtId="0" fontId="8" fillId="0" borderId="0" xfId="0" applyFont="1"/>
    <xf numFmtId="165" fontId="4" fillId="4" borderId="0" xfId="0" applyNumberFormat="1" applyFont="1" applyFill="1"/>
    <xf numFmtId="0" fontId="4" fillId="5" borderId="3" xfId="0" applyFont="1" applyFill="1" applyBorder="1"/>
    <xf numFmtId="165" fontId="4" fillId="4" borderId="3" xfId="0" applyNumberFormat="1" applyFont="1" applyFill="1" applyBorder="1"/>
    <xf numFmtId="0" fontId="4" fillId="5" borderId="4" xfId="0" applyFont="1" applyFill="1" applyBorder="1"/>
    <xf numFmtId="165" fontId="4" fillId="4" borderId="4" xfId="0" applyNumberFormat="1" applyFont="1" applyFill="1" applyBorder="1"/>
    <xf numFmtId="0" fontId="4" fillId="5" borderId="5" xfId="0" applyFont="1" applyFill="1" applyBorder="1"/>
    <xf numFmtId="165" fontId="4" fillId="4" borderId="5" xfId="0" applyNumberFormat="1" applyFont="1" applyFill="1" applyBorder="1"/>
    <xf numFmtId="1" fontId="4" fillId="4" borderId="4" xfId="0" applyNumberFormat="1" applyFont="1" applyFill="1" applyBorder="1"/>
    <xf numFmtId="9" fontId="4" fillId="4" borderId="0" xfId="1" applyFont="1" applyFill="1"/>
    <xf numFmtId="0" fontId="4" fillId="5" borderId="4" xfId="0" applyFont="1" applyFill="1" applyBorder="1" applyAlignment="1">
      <alignment horizontal="center" vertical="center"/>
    </xf>
    <xf numFmtId="1" fontId="5" fillId="7" borderId="5" xfId="0" applyNumberFormat="1" applyFont="1" applyFill="1" applyBorder="1"/>
    <xf numFmtId="1" fontId="4" fillId="4" borderId="0" xfId="0" applyNumberFormat="1" applyFont="1" applyFill="1"/>
    <xf numFmtId="0" fontId="4" fillId="5" borderId="0" xfId="0" applyFont="1" applyFill="1" applyAlignment="1">
      <alignment horizontal="left"/>
    </xf>
    <xf numFmtId="0" fontId="4" fillId="5" borderId="2" xfId="0" applyFont="1" applyFill="1" applyBorder="1" applyAlignment="1">
      <alignment horizontal="center"/>
    </xf>
    <xf numFmtId="0" fontId="4" fillId="5" borderId="0" xfId="0" applyFont="1" applyFill="1" applyAlignment="1">
      <alignment horizontal="center"/>
    </xf>
    <xf numFmtId="0" fontId="4" fillId="5" borderId="1" xfId="0" applyFont="1" applyFill="1" applyBorder="1" applyAlignment="1">
      <alignment horizontal="center"/>
    </xf>
    <xf numFmtId="0" fontId="4" fillId="4" borderId="0" xfId="0" applyFont="1" applyFill="1" applyAlignment="1">
      <alignment horizontal="center" vertical="center" wrapText="1"/>
    </xf>
    <xf numFmtId="0" fontId="4" fillId="5" borderId="3" xfId="0" applyFont="1" applyFill="1" applyBorder="1" applyAlignment="1">
      <alignment horizontal="center"/>
    </xf>
    <xf numFmtId="0" fontId="4" fillId="5" borderId="5" xfId="0" applyFont="1" applyFill="1" applyBorder="1" applyAlignment="1">
      <alignment horizontal="center"/>
    </xf>
  </cellXfs>
  <cellStyles count="2">
    <cellStyle name="Normal" xfId="0" builtinId="0"/>
    <cellStyle name="Per cent" xfId="1" builtinId="5"/>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Encounters</a:t>
            </a:r>
            <a:r>
              <a:rPr lang="en-GB" baseline="0"/>
              <a:t> per clinical session, by mode of resolution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'Demand calc'!$K$30</c:f>
              <c:strCache>
                <c:ptCount val="1"/>
                <c:pt idx="0">
                  <c:v>Messages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calc'!$K$31:$K$35</c:f>
              <c:numCache>
                <c:formatCode>0.0</c:formatCode>
                <c:ptCount val="5"/>
                <c:pt idx="0">
                  <c:v>9.5229411568806981</c:v>
                </c:pt>
                <c:pt idx="1">
                  <c:v>10.527397219691657</c:v>
                </c:pt>
                <c:pt idx="2">
                  <c:v>9.6411365996139153</c:v>
                </c:pt>
                <c:pt idx="3">
                  <c:v>12.439249545985774</c:v>
                </c:pt>
                <c:pt idx="4">
                  <c:v>8.803713679832196</c:v>
                </c:pt>
              </c:numCache>
            </c:numRef>
          </c:val>
          <c:extLst>
            <c:ext xmlns:c16="http://schemas.microsoft.com/office/drawing/2014/chart" uri="{C3380CC4-5D6E-409C-BE32-E72D297353CC}">
              <c16:uniqueId val="{00000000-DB1B-4D27-BA88-DF6330A2D0C9}"/>
            </c:ext>
          </c:extLst>
        </c:ser>
        <c:ser>
          <c:idx val="1"/>
          <c:order val="1"/>
          <c:tx>
            <c:strRef>
              <c:f>'Demand calc'!$L$30</c:f>
              <c:strCache>
                <c:ptCount val="1"/>
                <c:pt idx="0">
                  <c:v>Phone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calc'!$L$31:$L$35</c:f>
              <c:numCache>
                <c:formatCode>0.0</c:formatCode>
                <c:ptCount val="5"/>
                <c:pt idx="0">
                  <c:v>13.185610832604041</c:v>
                </c:pt>
                <c:pt idx="1">
                  <c:v>14.576396150342294</c:v>
                </c:pt>
                <c:pt idx="2">
                  <c:v>13.349266061003885</c:v>
                </c:pt>
                <c:pt idx="3">
                  <c:v>17.223576294441841</c:v>
                </c:pt>
                <c:pt idx="4">
                  <c:v>12.189757402844577</c:v>
                </c:pt>
              </c:numCache>
            </c:numRef>
          </c:val>
          <c:extLst>
            <c:ext xmlns:c16="http://schemas.microsoft.com/office/drawing/2014/chart" uri="{C3380CC4-5D6E-409C-BE32-E72D297353CC}">
              <c16:uniqueId val="{00000001-DB1B-4D27-BA88-DF6330A2D0C9}"/>
            </c:ext>
          </c:extLst>
        </c:ser>
        <c:ser>
          <c:idx val="2"/>
          <c:order val="2"/>
          <c:tx>
            <c:strRef>
              <c:f>'Demand calc'!$M$30</c:f>
              <c:strCache>
                <c:ptCount val="1"/>
                <c:pt idx="0">
                  <c:v>F2F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calc'!$M$31:$M$35</c:f>
              <c:numCache>
                <c:formatCode>0.0</c:formatCode>
                <c:ptCount val="5"/>
                <c:pt idx="0">
                  <c:v>13.918144767748712</c:v>
                </c:pt>
                <c:pt idx="1">
                  <c:v>15.386195936472422</c:v>
                </c:pt>
                <c:pt idx="2">
                  <c:v>14.090891953281879</c:v>
                </c:pt>
                <c:pt idx="3">
                  <c:v>18.180441644133055</c:v>
                </c:pt>
                <c:pt idx="4">
                  <c:v>12.866966147447053</c:v>
                </c:pt>
              </c:numCache>
            </c:numRef>
          </c:val>
          <c:extLst>
            <c:ext xmlns:c16="http://schemas.microsoft.com/office/drawing/2014/chart" uri="{C3380CC4-5D6E-409C-BE32-E72D297353CC}">
              <c16:uniqueId val="{00000002-DB1B-4D27-BA88-DF6330A2D0C9}"/>
            </c:ext>
          </c:extLst>
        </c:ser>
        <c:dLbls>
          <c:dLblPos val="ctr"/>
          <c:showLegendKey val="0"/>
          <c:showVal val="1"/>
          <c:showCatName val="0"/>
          <c:showSerName val="0"/>
          <c:showPercent val="0"/>
          <c:showBubbleSize val="0"/>
        </c:dLbls>
        <c:gapWidth val="150"/>
        <c:overlap val="100"/>
        <c:axId val="-1830683552"/>
        <c:axId val="-1830683160"/>
      </c:barChart>
      <c:catAx>
        <c:axId val="-183068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0683160"/>
        <c:crosses val="autoZero"/>
        <c:auto val="1"/>
        <c:lblAlgn val="ctr"/>
        <c:lblOffset val="100"/>
        <c:noMultiLvlLbl val="0"/>
      </c:catAx>
      <c:valAx>
        <c:axId val="-1830683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30683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Time taken per clinical session</a:t>
            </a:r>
            <a:r>
              <a:rPr lang="en-GB" baseline="0"/>
              <a:t>, by mode of resolution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'Demand calc'!$N$30</c:f>
              <c:strCache>
                <c:ptCount val="1"/>
                <c:pt idx="0">
                  <c:v>Messages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calc'!$N$31:$N$35</c:f>
              <c:numCache>
                <c:formatCode>0.0</c:formatCode>
                <c:ptCount val="5"/>
                <c:pt idx="0">
                  <c:v>0.33330294049082443</c:v>
                </c:pt>
                <c:pt idx="1">
                  <c:v>0.36845890268920806</c:v>
                </c:pt>
                <c:pt idx="2">
                  <c:v>0.33743978098648708</c:v>
                </c:pt>
                <c:pt idx="3">
                  <c:v>0.43537373410950214</c:v>
                </c:pt>
                <c:pt idx="4">
                  <c:v>0.30812997879412685</c:v>
                </c:pt>
              </c:numCache>
            </c:numRef>
          </c:val>
          <c:extLst>
            <c:ext xmlns:c16="http://schemas.microsoft.com/office/drawing/2014/chart" uri="{C3380CC4-5D6E-409C-BE32-E72D297353CC}">
              <c16:uniqueId val="{00000000-956C-4D5D-B474-93B7ACD0BCF0}"/>
            </c:ext>
          </c:extLst>
        </c:ser>
        <c:ser>
          <c:idx val="1"/>
          <c:order val="1"/>
          <c:tx>
            <c:strRef>
              <c:f>'Demand calc'!$O$30</c:f>
              <c:strCache>
                <c:ptCount val="1"/>
                <c:pt idx="0">
                  <c:v>Phone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calc'!$O$31:$O$35</c:f>
              <c:numCache>
                <c:formatCode>0.0</c:formatCode>
                <c:ptCount val="5"/>
                <c:pt idx="0">
                  <c:v>1.3405371013147442</c:v>
                </c:pt>
                <c:pt idx="1">
                  <c:v>1.4819336086181332</c:v>
                </c:pt>
                <c:pt idx="2">
                  <c:v>1.3571753828687281</c:v>
                </c:pt>
                <c:pt idx="3">
                  <c:v>1.7510635899349205</c:v>
                </c:pt>
                <c:pt idx="4">
                  <c:v>1.2392920026225318</c:v>
                </c:pt>
              </c:numCache>
            </c:numRef>
          </c:val>
          <c:extLst>
            <c:ext xmlns:c16="http://schemas.microsoft.com/office/drawing/2014/chart" uri="{C3380CC4-5D6E-409C-BE32-E72D297353CC}">
              <c16:uniqueId val="{00000001-956C-4D5D-B474-93B7ACD0BCF0}"/>
            </c:ext>
          </c:extLst>
        </c:ser>
        <c:ser>
          <c:idx val="2"/>
          <c:order val="2"/>
          <c:tx>
            <c:strRef>
              <c:f>'Demand calc'!$P$30</c:f>
              <c:strCache>
                <c:ptCount val="1"/>
                <c:pt idx="0">
                  <c:v>F2F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calc'!$P$31:$P$35</c:f>
              <c:numCache>
                <c:formatCode>0.0</c:formatCode>
                <c:ptCount val="5"/>
                <c:pt idx="0">
                  <c:v>3.2707640204209474</c:v>
                </c:pt>
                <c:pt idx="1">
                  <c:v>3.6157560450710191</c:v>
                </c:pt>
                <c:pt idx="2">
                  <c:v>3.3113596090212414</c:v>
                </c:pt>
                <c:pt idx="3">
                  <c:v>4.2724037863712674</c:v>
                </c:pt>
                <c:pt idx="4">
                  <c:v>3.023737044650058</c:v>
                </c:pt>
              </c:numCache>
            </c:numRef>
          </c:val>
          <c:extLst>
            <c:ext xmlns:c16="http://schemas.microsoft.com/office/drawing/2014/chart" uri="{C3380CC4-5D6E-409C-BE32-E72D297353CC}">
              <c16:uniqueId val="{00000002-956C-4D5D-B474-93B7ACD0BCF0}"/>
            </c:ext>
          </c:extLst>
        </c:ser>
        <c:dLbls>
          <c:dLblPos val="ctr"/>
          <c:showLegendKey val="0"/>
          <c:showVal val="1"/>
          <c:showCatName val="0"/>
          <c:showSerName val="0"/>
          <c:showPercent val="0"/>
          <c:showBubbleSize val="0"/>
        </c:dLbls>
        <c:gapWidth val="150"/>
        <c:overlap val="100"/>
        <c:axId val="472927328"/>
        <c:axId val="472928504"/>
      </c:barChart>
      <c:catAx>
        <c:axId val="472927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28504"/>
        <c:crosses val="autoZero"/>
        <c:auto val="1"/>
        <c:lblAlgn val="ctr"/>
        <c:lblOffset val="100"/>
        <c:noMultiLvlLbl val="0"/>
      </c:catAx>
      <c:valAx>
        <c:axId val="472928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927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Encounters</a:t>
            </a:r>
            <a:r>
              <a:rPr lang="en-GB" baseline="0"/>
              <a:t> per clinical session, by mode of resolution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'Demand calc'!$K$30</c:f>
              <c:strCache>
                <c:ptCount val="1"/>
                <c:pt idx="0">
                  <c:v>Messages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calc'!$K$31:$K$35</c:f>
              <c:numCache>
                <c:formatCode>0.0</c:formatCode>
                <c:ptCount val="5"/>
                <c:pt idx="0">
                  <c:v>9.5229411568806981</c:v>
                </c:pt>
                <c:pt idx="1">
                  <c:v>10.527397219691657</c:v>
                </c:pt>
                <c:pt idx="2">
                  <c:v>9.6411365996139153</c:v>
                </c:pt>
                <c:pt idx="3">
                  <c:v>12.439249545985774</c:v>
                </c:pt>
                <c:pt idx="4">
                  <c:v>8.803713679832196</c:v>
                </c:pt>
              </c:numCache>
            </c:numRef>
          </c:val>
          <c:extLst>
            <c:ext xmlns:c16="http://schemas.microsoft.com/office/drawing/2014/chart" uri="{C3380CC4-5D6E-409C-BE32-E72D297353CC}">
              <c16:uniqueId val="{00000000-7C13-4807-A3ED-FA594D306962}"/>
            </c:ext>
          </c:extLst>
        </c:ser>
        <c:ser>
          <c:idx val="1"/>
          <c:order val="1"/>
          <c:tx>
            <c:strRef>
              <c:f>'Demand calc'!$L$30</c:f>
              <c:strCache>
                <c:ptCount val="1"/>
                <c:pt idx="0">
                  <c:v>Phone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calc'!$L$31:$L$35</c:f>
              <c:numCache>
                <c:formatCode>0.0</c:formatCode>
                <c:ptCount val="5"/>
                <c:pt idx="0">
                  <c:v>13.185610832604041</c:v>
                </c:pt>
                <c:pt idx="1">
                  <c:v>14.576396150342294</c:v>
                </c:pt>
                <c:pt idx="2">
                  <c:v>13.349266061003885</c:v>
                </c:pt>
                <c:pt idx="3">
                  <c:v>17.223576294441841</c:v>
                </c:pt>
                <c:pt idx="4">
                  <c:v>12.189757402844577</c:v>
                </c:pt>
              </c:numCache>
            </c:numRef>
          </c:val>
          <c:extLst>
            <c:ext xmlns:c16="http://schemas.microsoft.com/office/drawing/2014/chart" uri="{C3380CC4-5D6E-409C-BE32-E72D297353CC}">
              <c16:uniqueId val="{00000001-7C13-4807-A3ED-FA594D306962}"/>
            </c:ext>
          </c:extLst>
        </c:ser>
        <c:ser>
          <c:idx val="2"/>
          <c:order val="2"/>
          <c:tx>
            <c:v>Same day F2F</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Suggestion!$I$14:$I$18</c:f>
              <c:numCache>
                <c:formatCode>0.0</c:formatCode>
                <c:ptCount val="5"/>
                <c:pt idx="0">
                  <c:v>13.918144767748712</c:v>
                </c:pt>
                <c:pt idx="1">
                  <c:v>14.207591090784774</c:v>
                </c:pt>
                <c:pt idx="2">
                  <c:v>14.090891953281879</c:v>
                </c:pt>
                <c:pt idx="3">
                  <c:v>12.777613164244004</c:v>
                </c:pt>
                <c:pt idx="4">
                  <c:v>12.866966147447053</c:v>
                </c:pt>
              </c:numCache>
            </c:numRef>
          </c:val>
          <c:extLst>
            <c:ext xmlns:c16="http://schemas.microsoft.com/office/drawing/2014/chart" uri="{C3380CC4-5D6E-409C-BE32-E72D297353CC}">
              <c16:uniqueId val="{00000002-7C13-4807-A3ED-FA594D306962}"/>
            </c:ext>
          </c:extLst>
        </c:ser>
        <c:ser>
          <c:idx val="3"/>
          <c:order val="3"/>
          <c:tx>
            <c:v>Prebookable F2F</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Suggestion!$J$14:$J$18</c:f>
              <c:numCache>
                <c:formatCode>0.0</c:formatCode>
                <c:ptCount val="5"/>
                <c:pt idx="0">
                  <c:v>1.0407334272989281</c:v>
                </c:pt>
                <c:pt idx="1">
                  <c:v>0</c:v>
                </c:pt>
                <c:pt idx="2">
                  <c:v>0.77958146708641407</c:v>
                </c:pt>
                <c:pt idx="3">
                  <c:v>0</c:v>
                </c:pt>
                <c:pt idx="4">
                  <c:v>2.6298612407448814</c:v>
                </c:pt>
              </c:numCache>
            </c:numRef>
          </c:val>
          <c:extLst>
            <c:ext xmlns:c16="http://schemas.microsoft.com/office/drawing/2014/chart" uri="{C3380CC4-5D6E-409C-BE32-E72D297353CC}">
              <c16:uniqueId val="{00000003-7C13-4807-A3ED-FA594D306962}"/>
            </c:ext>
          </c:extLst>
        </c:ser>
        <c:dLbls>
          <c:dLblPos val="ctr"/>
          <c:showLegendKey val="0"/>
          <c:showVal val="1"/>
          <c:showCatName val="0"/>
          <c:showSerName val="0"/>
          <c:showPercent val="0"/>
          <c:showBubbleSize val="0"/>
        </c:dLbls>
        <c:gapWidth val="150"/>
        <c:overlap val="100"/>
        <c:axId val="498869768"/>
        <c:axId val="938214520"/>
      </c:barChart>
      <c:catAx>
        <c:axId val="49886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8214520"/>
        <c:crosses val="autoZero"/>
        <c:auto val="1"/>
        <c:lblAlgn val="ctr"/>
        <c:lblOffset val="100"/>
        <c:noMultiLvlLbl val="0"/>
      </c:catAx>
      <c:valAx>
        <c:axId val="938214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98869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Time taken per clinical session</a:t>
            </a:r>
            <a:r>
              <a:rPr lang="en-GB" baseline="0"/>
              <a:t>, by mode of resolution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'Demand calc'!$N$30</c:f>
              <c:strCache>
                <c:ptCount val="1"/>
                <c:pt idx="0">
                  <c:v>Messages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calc'!$N$31:$N$35</c:f>
              <c:numCache>
                <c:formatCode>0.0</c:formatCode>
                <c:ptCount val="5"/>
                <c:pt idx="0">
                  <c:v>0.33330294049082443</c:v>
                </c:pt>
                <c:pt idx="1">
                  <c:v>0.36845890268920806</c:v>
                </c:pt>
                <c:pt idx="2">
                  <c:v>0.33743978098648708</c:v>
                </c:pt>
                <c:pt idx="3">
                  <c:v>0.43537373410950214</c:v>
                </c:pt>
                <c:pt idx="4">
                  <c:v>0.30812997879412685</c:v>
                </c:pt>
              </c:numCache>
            </c:numRef>
          </c:val>
          <c:extLst>
            <c:ext xmlns:c16="http://schemas.microsoft.com/office/drawing/2014/chart" uri="{C3380CC4-5D6E-409C-BE32-E72D297353CC}">
              <c16:uniqueId val="{00000000-D987-4ED9-9F0B-4A2138A763B4}"/>
            </c:ext>
          </c:extLst>
        </c:ser>
        <c:ser>
          <c:idx val="1"/>
          <c:order val="1"/>
          <c:tx>
            <c:strRef>
              <c:f>'Demand calc'!$O$30</c:f>
              <c:strCache>
                <c:ptCount val="1"/>
                <c:pt idx="0">
                  <c:v>Phone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'Demand calc'!$O$31:$O$35</c:f>
              <c:numCache>
                <c:formatCode>0.0</c:formatCode>
                <c:ptCount val="5"/>
                <c:pt idx="0">
                  <c:v>1.3405371013147442</c:v>
                </c:pt>
                <c:pt idx="1">
                  <c:v>1.4819336086181332</c:v>
                </c:pt>
                <c:pt idx="2">
                  <c:v>1.3571753828687281</c:v>
                </c:pt>
                <c:pt idx="3">
                  <c:v>1.7510635899349205</c:v>
                </c:pt>
                <c:pt idx="4">
                  <c:v>1.2392920026225318</c:v>
                </c:pt>
              </c:numCache>
            </c:numRef>
          </c:val>
          <c:extLst>
            <c:ext xmlns:c16="http://schemas.microsoft.com/office/drawing/2014/chart" uri="{C3380CC4-5D6E-409C-BE32-E72D297353CC}">
              <c16:uniqueId val="{00000001-D987-4ED9-9F0B-4A2138A763B4}"/>
            </c:ext>
          </c:extLst>
        </c:ser>
        <c:ser>
          <c:idx val="2"/>
          <c:order val="2"/>
          <c:tx>
            <c:v>Same day F2F</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'Demand calc'!$B$31:$B$35</c:f>
              <c:strCache>
                <c:ptCount val="5"/>
                <c:pt idx="0">
                  <c:v>Monday</c:v>
                </c:pt>
                <c:pt idx="1">
                  <c:v>Tuesday</c:v>
                </c:pt>
                <c:pt idx="2">
                  <c:v>Wednesday</c:v>
                </c:pt>
                <c:pt idx="3">
                  <c:v>Thursday</c:v>
                </c:pt>
                <c:pt idx="4">
                  <c:v>Friday</c:v>
                </c:pt>
              </c:strCache>
            </c:strRef>
          </c:cat>
          <c:val>
            <c:numRef>
              <c:f>Suggestion!$K$14:$K$18</c:f>
              <c:numCache>
                <c:formatCode>0.0</c:formatCode>
                <c:ptCount val="5"/>
                <c:pt idx="0">
                  <c:v>3.2707640204209474</c:v>
                </c:pt>
                <c:pt idx="1">
                  <c:v>3.3387839063344216</c:v>
                </c:pt>
                <c:pt idx="2">
                  <c:v>3.3113596090212414</c:v>
                </c:pt>
                <c:pt idx="3">
                  <c:v>3.002739093597341</c:v>
                </c:pt>
                <c:pt idx="4">
                  <c:v>3.0237370446500571</c:v>
                </c:pt>
              </c:numCache>
            </c:numRef>
          </c:val>
          <c:extLst>
            <c:ext xmlns:c16="http://schemas.microsoft.com/office/drawing/2014/chart" uri="{C3380CC4-5D6E-409C-BE32-E72D297353CC}">
              <c16:uniqueId val="{00000002-D987-4ED9-9F0B-4A2138A763B4}"/>
            </c:ext>
          </c:extLst>
        </c:ser>
        <c:ser>
          <c:idx val="3"/>
          <c:order val="3"/>
          <c:tx>
            <c:v>Prebookable F2F</c:v>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Suggestion!$L$14:$L$18</c:f>
              <c:numCache>
                <c:formatCode>0.0</c:formatCode>
                <c:ptCount val="5"/>
                <c:pt idx="0">
                  <c:v>0.2445723554152481</c:v>
                </c:pt>
                <c:pt idx="1">
                  <c:v>0</c:v>
                </c:pt>
                <c:pt idx="2">
                  <c:v>0.18320164476530731</c:v>
                </c:pt>
                <c:pt idx="3">
                  <c:v>0</c:v>
                </c:pt>
                <c:pt idx="4">
                  <c:v>0.6180173915750472</c:v>
                </c:pt>
              </c:numCache>
            </c:numRef>
          </c:val>
          <c:extLst>
            <c:ext xmlns:c16="http://schemas.microsoft.com/office/drawing/2014/chart" uri="{C3380CC4-5D6E-409C-BE32-E72D297353CC}">
              <c16:uniqueId val="{00000003-D987-4ED9-9F0B-4A2138A763B4}"/>
            </c:ext>
          </c:extLst>
        </c:ser>
        <c:dLbls>
          <c:dLblPos val="ctr"/>
          <c:showLegendKey val="0"/>
          <c:showVal val="1"/>
          <c:showCatName val="0"/>
          <c:showSerName val="0"/>
          <c:showPercent val="0"/>
          <c:showBubbleSize val="0"/>
        </c:dLbls>
        <c:gapWidth val="150"/>
        <c:overlap val="100"/>
        <c:axId val="485446800"/>
        <c:axId val="485447584"/>
      </c:barChart>
      <c:catAx>
        <c:axId val="485446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447584"/>
        <c:crosses val="autoZero"/>
        <c:auto val="1"/>
        <c:lblAlgn val="ctr"/>
        <c:lblOffset val="100"/>
        <c:noMultiLvlLbl val="0"/>
      </c:catAx>
      <c:valAx>
        <c:axId val="485447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Hours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5446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228600</xdr:colOff>
      <xdr:row>38</xdr:row>
      <xdr:rowOff>23812</xdr:rowOff>
    </xdr:from>
    <xdr:to>
      <xdr:col>3</xdr:col>
      <xdr:colOff>1057275</xdr:colOff>
      <xdr:row>52</xdr:row>
      <xdr:rowOff>100012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1219200</xdr:colOff>
      <xdr:row>38</xdr:row>
      <xdr:rowOff>38100</xdr:rowOff>
    </xdr:from>
    <xdr:to>
      <xdr:col>9</xdr:col>
      <xdr:colOff>304800</xdr:colOff>
      <xdr:row>52</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1</xdr:row>
      <xdr:rowOff>0</xdr:rowOff>
    </xdr:from>
    <xdr:to>
      <xdr:col>15</xdr:col>
      <xdr:colOff>200025</xdr:colOff>
      <xdr:row>2</xdr:row>
      <xdr:rowOff>146050</xdr:rowOff>
    </xdr:to>
    <xdr:pic>
      <xdr:nvPicPr>
        <xdr:cNvPr id="4" name="Picture 3">
          <a:extLst>
            <a:ext uri="{FF2B5EF4-FFF2-40B4-BE49-F238E27FC236}">
              <a16:creationId xmlns:a16="http://schemas.microsoft.com/office/drawing/2014/main" id="{7C3BBE21-6923-413B-A819-1ED7C9E85DF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55880" y="182880"/>
          <a:ext cx="809625" cy="3289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19</xdr:row>
      <xdr:rowOff>190499</xdr:rowOff>
    </xdr:from>
    <xdr:to>
      <xdr:col>4</xdr:col>
      <xdr:colOff>257174</xdr:colOff>
      <xdr:row>34</xdr:row>
      <xdr:rowOff>123825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542925</xdr:colOff>
      <xdr:row>20</xdr:row>
      <xdr:rowOff>0</xdr:rowOff>
    </xdr:from>
    <xdr:to>
      <xdr:col>7</xdr:col>
      <xdr:colOff>800100</xdr:colOff>
      <xdr:row>34</xdr:row>
      <xdr:rowOff>76200</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716280</xdr:colOff>
      <xdr:row>1</xdr:row>
      <xdr:rowOff>137160</xdr:rowOff>
    </xdr:from>
    <xdr:to>
      <xdr:col>11</xdr:col>
      <xdr:colOff>611505</xdr:colOff>
      <xdr:row>3</xdr:row>
      <xdr:rowOff>100330</xdr:rowOff>
    </xdr:to>
    <xdr:pic>
      <xdr:nvPicPr>
        <xdr:cNvPr id="4" name="Picture 3">
          <a:extLst>
            <a:ext uri="{FF2B5EF4-FFF2-40B4-BE49-F238E27FC236}">
              <a16:creationId xmlns:a16="http://schemas.microsoft.com/office/drawing/2014/main" id="{7BB4FBF1-EEB1-45E8-B43B-C1BA933C4A01}"/>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97840" y="320040"/>
          <a:ext cx="809625" cy="32893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7"/>
  <sheetViews>
    <sheetView showGridLines="0" tabSelected="1" workbookViewId="0">
      <selection activeCell="K7" sqref="K7"/>
    </sheetView>
  </sheetViews>
  <sheetFormatPr defaultRowHeight="14.4" x14ac:dyDescent="0.3"/>
  <cols>
    <col min="1" max="1" width="4.77734375" customWidth="1"/>
    <col min="2" max="2" width="32.77734375" bestFit="1" customWidth="1"/>
    <col min="3" max="3" width="18.77734375" bestFit="1" customWidth="1"/>
    <col min="4" max="4" width="23.44140625" customWidth="1"/>
    <col min="8" max="8" width="16.44140625" bestFit="1" customWidth="1"/>
    <col min="9" max="9" width="15" bestFit="1" customWidth="1"/>
    <col min="10" max="10" width="10.5546875" customWidth="1"/>
    <col min="11" max="13" width="9.77734375" customWidth="1"/>
  </cols>
  <sheetData>
    <row r="1" spans="1:13" x14ac:dyDescent="0.3">
      <c r="A1" s="23" t="s">
        <v>0</v>
      </c>
      <c r="J1" s="9" t="s">
        <v>1</v>
      </c>
      <c r="K1" s="9"/>
      <c r="L1" s="9"/>
      <c r="M1" s="9"/>
    </row>
    <row r="2" spans="1:13" x14ac:dyDescent="0.3">
      <c r="A2" t="s">
        <v>2</v>
      </c>
      <c r="J2" s="15" t="s">
        <v>3</v>
      </c>
      <c r="K2" s="15"/>
      <c r="L2" s="15"/>
      <c r="M2" s="15"/>
    </row>
    <row r="3" spans="1:13" x14ac:dyDescent="0.3">
      <c r="A3" t="s">
        <v>4</v>
      </c>
    </row>
    <row r="5" spans="1:13" x14ac:dyDescent="0.3">
      <c r="A5" s="23" t="s">
        <v>5</v>
      </c>
    </row>
    <row r="6" spans="1:13" x14ac:dyDescent="0.3">
      <c r="B6" t="s">
        <v>6</v>
      </c>
      <c r="D6" s="5">
        <v>5000</v>
      </c>
    </row>
    <row r="7" spans="1:13" s="23" customFormat="1" x14ac:dyDescent="0.3">
      <c r="B7" t="s">
        <v>7</v>
      </c>
    </row>
    <row r="8" spans="1:13" x14ac:dyDescent="0.3">
      <c r="B8" t="s">
        <v>8</v>
      </c>
    </row>
    <row r="9" spans="1:13" x14ac:dyDescent="0.3">
      <c r="B9" t="s">
        <v>9</v>
      </c>
    </row>
    <row r="11" spans="1:13" x14ac:dyDescent="0.3">
      <c r="A11" s="55" t="s">
        <v>10</v>
      </c>
      <c r="B11" s="55"/>
    </row>
    <row r="12" spans="1:13" x14ac:dyDescent="0.3">
      <c r="A12" s="10"/>
      <c r="B12" s="11" t="s">
        <v>11</v>
      </c>
      <c r="C12" s="4">
        <v>7.2999999999999995E-2</v>
      </c>
      <c r="D12" t="s">
        <v>12</v>
      </c>
    </row>
    <row r="13" spans="1:13" x14ac:dyDescent="0.3">
      <c r="A13" s="10"/>
      <c r="B13" s="11" t="s">
        <v>13</v>
      </c>
      <c r="C13" s="41">
        <f>D6*C12</f>
        <v>365</v>
      </c>
      <c r="D13" t="s">
        <v>14</v>
      </c>
    </row>
    <row r="14" spans="1:13" x14ac:dyDescent="0.3">
      <c r="A14" s="10"/>
      <c r="B14" s="11" t="s">
        <v>15</v>
      </c>
      <c r="C14" s="14">
        <v>9</v>
      </c>
      <c r="D14" t="s">
        <v>16</v>
      </c>
    </row>
    <row r="15" spans="1:13" x14ac:dyDescent="0.3">
      <c r="A15" s="10"/>
      <c r="B15" s="11" t="s">
        <v>17</v>
      </c>
      <c r="C15" s="14">
        <v>32</v>
      </c>
    </row>
    <row r="16" spans="1:13" x14ac:dyDescent="0.3">
      <c r="A16" s="10"/>
      <c r="B16" s="11" t="s">
        <v>18</v>
      </c>
      <c r="C16" s="4">
        <f>C15*2/(C14*52)</f>
        <v>0.13675213675213677</v>
      </c>
      <c r="D16" t="s">
        <v>19</v>
      </c>
    </row>
    <row r="17" spans="1:17" x14ac:dyDescent="0.3">
      <c r="A17" s="10"/>
      <c r="B17" s="11" t="s">
        <v>20</v>
      </c>
      <c r="C17" s="29">
        <v>3</v>
      </c>
      <c r="D17" t="s">
        <v>21</v>
      </c>
    </row>
    <row r="18" spans="1:17" x14ac:dyDescent="0.3">
      <c r="C18" s="6"/>
      <c r="D18" t="s">
        <v>22</v>
      </c>
    </row>
    <row r="19" spans="1:17" x14ac:dyDescent="0.3">
      <c r="C19" s="6"/>
    </row>
    <row r="20" spans="1:17" x14ac:dyDescent="0.3">
      <c r="A20" s="55" t="s">
        <v>23</v>
      </c>
      <c r="B20" s="55"/>
      <c r="C20" s="11" t="s">
        <v>24</v>
      </c>
      <c r="D20" s="11" t="s">
        <v>25</v>
      </c>
      <c r="E20" s="25"/>
      <c r="F20" s="27" t="s">
        <v>26</v>
      </c>
    </row>
    <row r="21" spans="1:17" x14ac:dyDescent="0.3">
      <c r="A21" s="59"/>
      <c r="B21" s="13" t="s">
        <v>27</v>
      </c>
      <c r="C21" s="51">
        <v>0.26</v>
      </c>
      <c r="D21" s="13">
        <v>2.1</v>
      </c>
      <c r="E21" s="25"/>
      <c r="F21" s="28" t="s">
        <v>28</v>
      </c>
    </row>
    <row r="22" spans="1:17" x14ac:dyDescent="0.3">
      <c r="A22" s="59"/>
      <c r="B22" s="13" t="s">
        <v>29</v>
      </c>
      <c r="C22" s="51">
        <v>0.36</v>
      </c>
      <c r="D22" s="13">
        <v>6.1</v>
      </c>
      <c r="E22" s="26"/>
      <c r="F22" t="s">
        <v>30</v>
      </c>
    </row>
    <row r="23" spans="1:17" x14ac:dyDescent="0.3">
      <c r="A23" s="59"/>
      <c r="B23" s="13" t="s">
        <v>31</v>
      </c>
      <c r="C23" s="51">
        <v>0.38</v>
      </c>
      <c r="D23" s="13">
        <v>14.1</v>
      </c>
      <c r="E23" s="3"/>
      <c r="F23" s="3"/>
    </row>
    <row r="24" spans="1:17" x14ac:dyDescent="0.3">
      <c r="F24" s="2"/>
    </row>
    <row r="25" spans="1:17" x14ac:dyDescent="0.3">
      <c r="B25" t="s">
        <v>32</v>
      </c>
      <c r="F25" s="2"/>
    </row>
    <row r="26" spans="1:17" x14ac:dyDescent="0.3">
      <c r="B26" s="27" t="s">
        <v>33</v>
      </c>
      <c r="F26" s="2"/>
    </row>
    <row r="27" spans="1:17" x14ac:dyDescent="0.3">
      <c r="B27" s="22" t="s">
        <v>34</v>
      </c>
      <c r="F27" s="2"/>
    </row>
    <row r="28" spans="1:17" x14ac:dyDescent="0.3">
      <c r="C28" s="42"/>
    </row>
    <row r="29" spans="1:17" x14ac:dyDescent="0.3">
      <c r="A29" s="11" t="s">
        <v>35</v>
      </c>
      <c r="B29" s="10"/>
      <c r="C29" s="12"/>
      <c r="D29" s="11"/>
      <c r="E29" s="56" t="s">
        <v>36</v>
      </c>
      <c r="F29" s="57"/>
      <c r="G29" s="58"/>
      <c r="H29" s="11"/>
      <c r="I29" s="11"/>
      <c r="J29" s="56" t="s">
        <v>37</v>
      </c>
      <c r="K29" s="57"/>
      <c r="L29" s="57"/>
      <c r="M29" s="58"/>
      <c r="N29" s="56" t="s">
        <v>38</v>
      </c>
      <c r="O29" s="57"/>
      <c r="P29" s="57"/>
      <c r="Q29" s="58"/>
    </row>
    <row r="30" spans="1:17" x14ac:dyDescent="0.3">
      <c r="A30" s="10"/>
      <c r="B30" s="11" t="s">
        <v>39</v>
      </c>
      <c r="C30" s="11" t="s">
        <v>40</v>
      </c>
      <c r="D30" s="11" t="s">
        <v>41</v>
      </c>
      <c r="E30" s="32" t="s">
        <v>42</v>
      </c>
      <c r="F30" s="11" t="s">
        <v>29</v>
      </c>
      <c r="G30" s="35" t="s">
        <v>31</v>
      </c>
      <c r="H30" s="11" t="s">
        <v>43</v>
      </c>
      <c r="I30" s="11" t="s">
        <v>44</v>
      </c>
      <c r="J30" s="32" t="s">
        <v>45</v>
      </c>
      <c r="K30" s="11" t="s">
        <v>42</v>
      </c>
      <c r="L30" s="11" t="s">
        <v>29</v>
      </c>
      <c r="M30" s="35" t="s">
        <v>31</v>
      </c>
      <c r="N30" s="32" t="s">
        <v>42</v>
      </c>
      <c r="O30" s="11" t="s">
        <v>29</v>
      </c>
      <c r="P30" s="11" t="s">
        <v>31</v>
      </c>
      <c r="Q30" s="35" t="s">
        <v>46</v>
      </c>
    </row>
    <row r="31" spans="1:17" x14ac:dyDescent="0.3">
      <c r="A31" s="24"/>
      <c r="B31" s="13" t="s">
        <v>47</v>
      </c>
      <c r="C31" s="1">
        <v>0.30318551232132124</v>
      </c>
      <c r="D31" s="5">
        <f>$C$13*$C31</f>
        <v>110.66271199728226</v>
      </c>
      <c r="E31" s="33">
        <f t="shared" ref="E31:E36" si="0">$D31*$C$21</f>
        <v>28.772305119293389</v>
      </c>
      <c r="F31" s="34">
        <f t="shared" ref="F31:F36" si="1">$D31*$C$22</f>
        <v>39.838576319021612</v>
      </c>
      <c r="G31" s="36">
        <f t="shared" ref="G31:G36" si="2">$D31*$C$23</f>
        <v>42.051830558967261</v>
      </c>
      <c r="H31" s="7">
        <f>(E31*$D$21+F31*$D$22+G31*$D$23)/($C$17*60)</f>
        <v>4.9798220398777016</v>
      </c>
      <c r="I31" s="7">
        <f>'Clinical sessions'!B2*(1-C16)</f>
        <v>3.0213675213675213</v>
      </c>
      <c r="J31" s="37">
        <f>D31/I31</f>
        <v>36.626696757233447</v>
      </c>
      <c r="K31" s="7">
        <f>E31/$I31</f>
        <v>9.5229411568806981</v>
      </c>
      <c r="L31" s="7">
        <f>F31/$I31</f>
        <v>13.185610832604041</v>
      </c>
      <c r="M31" s="38">
        <f>G31/$I31</f>
        <v>13.918144767748712</v>
      </c>
      <c r="N31" s="37">
        <f>E31*$D$21/($I31*60)</f>
        <v>0.33330294049082443</v>
      </c>
      <c r="O31" s="7">
        <f>F31*$D$22/($I31*60)</f>
        <v>1.3405371013147442</v>
      </c>
      <c r="P31" s="7">
        <f>G31*$D$23/($I31*60)</f>
        <v>3.2707640204209474</v>
      </c>
      <c r="Q31" s="38">
        <f t="shared" ref="Q31:Q36" si="3">SUM(N31:P31)</f>
        <v>4.9446040622265155</v>
      </c>
    </row>
    <row r="32" spans="1:17" x14ac:dyDescent="0.3">
      <c r="A32" s="24"/>
      <c r="B32" s="13" t="s">
        <v>48</v>
      </c>
      <c r="C32" s="1">
        <v>0.19152272192750935</v>
      </c>
      <c r="D32" s="5">
        <f t="shared" ref="D32:D35" si="4">$C$13*$C32</f>
        <v>69.90579350354092</v>
      </c>
      <c r="E32" s="33">
        <f t="shared" si="0"/>
        <v>18.175506310920639</v>
      </c>
      <c r="F32" s="34">
        <f t="shared" si="1"/>
        <v>25.166085661274732</v>
      </c>
      <c r="G32" s="36">
        <f t="shared" si="2"/>
        <v>26.56420153134555</v>
      </c>
      <c r="H32" s="7">
        <f t="shared" ref="H32:H36" si="5">(E32*$D$21+F32*$D$22+G32*$D$23)/($C$17*60)</f>
        <v>3.1457607076593415</v>
      </c>
      <c r="I32" s="7">
        <f>'Clinical sessions'!C2*(1-C$16)</f>
        <v>1.7264957264957266</v>
      </c>
      <c r="J32" s="37">
        <f t="shared" ref="J32:J36" si="6">D32/I32</f>
        <v>40.489989306506374</v>
      </c>
      <c r="K32" s="7">
        <f t="shared" ref="K32:M36" si="7">E32/$I32</f>
        <v>10.527397219691657</v>
      </c>
      <c r="L32" s="7">
        <f t="shared" si="7"/>
        <v>14.576396150342294</v>
      </c>
      <c r="M32" s="38">
        <f t="shared" si="7"/>
        <v>15.386195936472422</v>
      </c>
      <c r="N32" s="37">
        <f t="shared" ref="N32:N36" si="8">E32*$D$21/($I32*60)</f>
        <v>0.36845890268920806</v>
      </c>
      <c r="O32" s="7">
        <f t="shared" ref="O32:O36" si="9">F32*$D$22/($I32*60)</f>
        <v>1.4819336086181332</v>
      </c>
      <c r="P32" s="7">
        <f t="shared" ref="P32:P36" si="10">G32*$D$23/($I32*60)</f>
        <v>3.6157560450710191</v>
      </c>
      <c r="Q32" s="38">
        <f t="shared" si="3"/>
        <v>5.4661485563783607</v>
      </c>
    </row>
    <row r="33" spans="1:17" x14ac:dyDescent="0.3">
      <c r="A33" s="24"/>
      <c r="B33" s="13" t="s">
        <v>49</v>
      </c>
      <c r="C33" s="1">
        <v>0.17539916899678573</v>
      </c>
      <c r="D33" s="5">
        <f t="shared" si="4"/>
        <v>64.020696683826799</v>
      </c>
      <c r="E33" s="33">
        <f t="shared" si="0"/>
        <v>16.645381137794967</v>
      </c>
      <c r="F33" s="34">
        <f t="shared" si="1"/>
        <v>23.047450806177647</v>
      </c>
      <c r="G33" s="36">
        <f t="shared" si="2"/>
        <v>24.327864739854185</v>
      </c>
      <c r="H33" s="7">
        <f t="shared" si="5"/>
        <v>2.8809313507722059</v>
      </c>
      <c r="I33" s="7">
        <f>'Clinical sessions'!D2*(1-C$16)</f>
        <v>1.7264957264957266</v>
      </c>
      <c r="J33" s="37">
        <f t="shared" si="6"/>
        <v>37.081294613899679</v>
      </c>
      <c r="K33" s="7">
        <f t="shared" si="7"/>
        <v>9.6411365996139153</v>
      </c>
      <c r="L33" s="7">
        <f t="shared" si="7"/>
        <v>13.349266061003885</v>
      </c>
      <c r="M33" s="38">
        <f t="shared" si="7"/>
        <v>14.090891953281879</v>
      </c>
      <c r="N33" s="37">
        <f t="shared" si="8"/>
        <v>0.33743978098648708</v>
      </c>
      <c r="O33" s="7">
        <f t="shared" si="9"/>
        <v>1.3571753828687281</v>
      </c>
      <c r="P33" s="7">
        <f t="shared" si="10"/>
        <v>3.3113596090212414</v>
      </c>
      <c r="Q33" s="38">
        <f t="shared" si="3"/>
        <v>5.0059747728764563</v>
      </c>
    </row>
    <row r="34" spans="1:17" x14ac:dyDescent="0.3">
      <c r="A34" s="24"/>
      <c r="B34" s="13" t="s">
        <v>50</v>
      </c>
      <c r="C34" s="1">
        <v>0.16972848668565604</v>
      </c>
      <c r="D34" s="5">
        <f t="shared" si="4"/>
        <v>61.950897640264458</v>
      </c>
      <c r="E34" s="33">
        <f t="shared" si="0"/>
        <v>16.10723338646876</v>
      </c>
      <c r="F34" s="34">
        <f t="shared" si="1"/>
        <v>22.302323150495205</v>
      </c>
      <c r="G34" s="36">
        <f t="shared" si="2"/>
        <v>23.541341103300493</v>
      </c>
      <c r="H34" s="7">
        <f t="shared" si="5"/>
        <v>2.7877903938119006</v>
      </c>
      <c r="I34" s="7">
        <f>'Clinical sessions'!E2*(1-C$16)</f>
        <v>1.2948717948717949</v>
      </c>
      <c r="J34" s="37">
        <f t="shared" si="6"/>
        <v>47.84326748456067</v>
      </c>
      <c r="K34" s="7">
        <f t="shared" si="7"/>
        <v>12.439249545985774</v>
      </c>
      <c r="L34" s="7">
        <f t="shared" si="7"/>
        <v>17.223576294441841</v>
      </c>
      <c r="M34" s="38">
        <f t="shared" si="7"/>
        <v>18.180441644133055</v>
      </c>
      <c r="N34" s="37">
        <f t="shared" si="8"/>
        <v>0.43537373410950214</v>
      </c>
      <c r="O34" s="7">
        <f t="shared" si="9"/>
        <v>1.7510635899349205</v>
      </c>
      <c r="P34" s="7">
        <f t="shared" si="10"/>
        <v>4.2724037863712674</v>
      </c>
      <c r="Q34" s="38">
        <f t="shared" si="3"/>
        <v>6.4588411104156904</v>
      </c>
    </row>
    <row r="35" spans="1:17" x14ac:dyDescent="0.3">
      <c r="A35" s="24"/>
      <c r="B35" s="13" t="s">
        <v>51</v>
      </c>
      <c r="C35" s="1">
        <v>0.16016411006872763</v>
      </c>
      <c r="D35" s="5">
        <f t="shared" si="4"/>
        <v>58.459900175085586</v>
      </c>
      <c r="E35" s="33">
        <f t="shared" si="0"/>
        <v>15.199574045522253</v>
      </c>
      <c r="F35" s="34">
        <f t="shared" si="1"/>
        <v>21.04556406303081</v>
      </c>
      <c r="G35" s="36">
        <f t="shared" si="2"/>
        <v>22.214762066532522</v>
      </c>
      <c r="H35" s="7">
        <f t="shared" si="5"/>
        <v>2.6306955078788512</v>
      </c>
      <c r="I35" s="7">
        <f>'Clinical sessions'!F2*(1-C$16)</f>
        <v>1.7264957264957266</v>
      </c>
      <c r="J35" s="37">
        <f t="shared" si="6"/>
        <v>33.860437230123829</v>
      </c>
      <c r="K35" s="7">
        <f t="shared" si="7"/>
        <v>8.803713679832196</v>
      </c>
      <c r="L35" s="7">
        <f t="shared" si="7"/>
        <v>12.189757402844577</v>
      </c>
      <c r="M35" s="38">
        <f t="shared" si="7"/>
        <v>12.866966147447053</v>
      </c>
      <c r="N35" s="37">
        <f t="shared" si="8"/>
        <v>0.30812997879412685</v>
      </c>
      <c r="O35" s="7">
        <f t="shared" si="9"/>
        <v>1.2392920026225318</v>
      </c>
      <c r="P35" s="7">
        <f t="shared" si="10"/>
        <v>3.023737044650058</v>
      </c>
      <c r="Q35" s="38">
        <f t="shared" si="3"/>
        <v>4.5711590260667165</v>
      </c>
    </row>
    <row r="36" spans="1:17" x14ac:dyDescent="0.3">
      <c r="A36" s="24"/>
      <c r="B36" s="16" t="s">
        <v>46</v>
      </c>
      <c r="C36" s="17">
        <v>1</v>
      </c>
      <c r="D36" s="18">
        <f>SUM(D31:D35)</f>
        <v>365</v>
      </c>
      <c r="E36" s="33">
        <f t="shared" si="0"/>
        <v>94.9</v>
      </c>
      <c r="F36" s="34">
        <f t="shared" si="1"/>
        <v>131.4</v>
      </c>
      <c r="G36" s="36">
        <f t="shared" si="2"/>
        <v>138.69999999999999</v>
      </c>
      <c r="H36" s="8">
        <f t="shared" si="5"/>
        <v>16.425000000000001</v>
      </c>
      <c r="I36" s="8">
        <f>'Clinical sessions'!G2*(1-C$16)</f>
        <v>9.4957264957264957</v>
      </c>
      <c r="J36" s="39">
        <f t="shared" si="6"/>
        <v>38.438343834383438</v>
      </c>
      <c r="K36" s="7">
        <f t="shared" si="7"/>
        <v>9.9939693969396952</v>
      </c>
      <c r="L36" s="7">
        <f t="shared" si="7"/>
        <v>13.837803780378039</v>
      </c>
      <c r="M36" s="38">
        <f t="shared" si="7"/>
        <v>14.606570657065705</v>
      </c>
      <c r="N36" s="37">
        <f t="shared" si="8"/>
        <v>0.34978892889288932</v>
      </c>
      <c r="O36" s="7">
        <f t="shared" si="9"/>
        <v>1.4068433843384338</v>
      </c>
      <c r="P36" s="7">
        <f t="shared" si="10"/>
        <v>3.4325441044104408</v>
      </c>
      <c r="Q36" s="38">
        <f t="shared" si="3"/>
        <v>5.1891764176417636</v>
      </c>
    </row>
    <row r="37" spans="1:17" x14ac:dyDescent="0.3">
      <c r="A37" s="30"/>
      <c r="B37" s="31" t="str">
        <f>IF(I36&gt;H36,"Good news! Over the course of the week, you have enough capacity to meet the predicted demand","The calculations suggest that you are short of the capacity required to meet the predicted demand")</f>
        <v>The calculations suggest that you are short of the capacity required to meet the predicted demand</v>
      </c>
      <c r="C37" s="30"/>
      <c r="D37" s="30"/>
      <c r="E37" s="30"/>
      <c r="F37" s="30"/>
      <c r="G37" s="30"/>
      <c r="H37" s="30"/>
      <c r="I37" s="30"/>
      <c r="J37" s="30"/>
      <c r="K37" s="30"/>
      <c r="L37" s="30"/>
      <c r="M37" s="30"/>
      <c r="N37" s="30"/>
      <c r="O37" s="30"/>
      <c r="P37" s="30"/>
      <c r="Q37" s="30"/>
    </row>
  </sheetData>
  <mergeCells count="6">
    <mergeCell ref="A11:B11"/>
    <mergeCell ref="E29:G29"/>
    <mergeCell ref="N29:Q29"/>
    <mergeCell ref="J29:M29"/>
    <mergeCell ref="A21:A23"/>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1"/>
  <sheetViews>
    <sheetView showGridLines="0" workbookViewId="0">
      <selection activeCell="J6" sqref="J6"/>
    </sheetView>
  </sheetViews>
  <sheetFormatPr defaultRowHeight="14.4" x14ac:dyDescent="0.3"/>
  <cols>
    <col min="3" max="3" width="20" bestFit="1" customWidth="1"/>
    <col min="4" max="4" width="35.21875" bestFit="1" customWidth="1"/>
    <col min="5" max="5" width="31.21875" bestFit="1" customWidth="1"/>
    <col min="6" max="6" width="18.5546875" bestFit="1" customWidth="1"/>
    <col min="7" max="7" width="14.77734375" customWidth="1"/>
    <col min="8" max="8" width="12.77734375" bestFit="1" customWidth="1"/>
    <col min="9" max="9" width="14.77734375" customWidth="1"/>
    <col min="10" max="10" width="17" customWidth="1"/>
    <col min="11" max="11" width="13.21875" bestFit="1" customWidth="1"/>
    <col min="12" max="12" width="15.77734375" bestFit="1" customWidth="1"/>
  </cols>
  <sheetData>
    <row r="1" spans="1:12" s="23" customFormat="1" x14ac:dyDescent="0.3">
      <c r="A1" s="20" t="s">
        <v>52</v>
      </c>
      <c r="B1" s="20"/>
      <c r="C1" s="20"/>
      <c r="D1" s="20"/>
      <c r="E1" s="20"/>
      <c r="F1" s="20"/>
      <c r="G1" s="20"/>
      <c r="H1" s="20"/>
      <c r="I1" s="20"/>
      <c r="J1" s="20"/>
      <c r="K1" s="20"/>
    </row>
    <row r="2" spans="1:12" x14ac:dyDescent="0.3">
      <c r="B2" t="s">
        <v>53</v>
      </c>
    </row>
    <row r="3" spans="1:12" x14ac:dyDescent="0.3">
      <c r="B3" t="s">
        <v>54</v>
      </c>
    </row>
    <row r="4" spans="1:12" x14ac:dyDescent="0.3">
      <c r="B4" t="s">
        <v>55</v>
      </c>
    </row>
    <row r="6" spans="1:12" x14ac:dyDescent="0.3">
      <c r="B6" t="s">
        <v>56</v>
      </c>
    </row>
    <row r="7" spans="1:12" x14ac:dyDescent="0.3">
      <c r="B7" t="s">
        <v>57</v>
      </c>
    </row>
    <row r="8" spans="1:12" x14ac:dyDescent="0.3">
      <c r="B8" t="s">
        <v>58</v>
      </c>
    </row>
    <row r="9" spans="1:12" x14ac:dyDescent="0.3">
      <c r="B9" t="s">
        <v>59</v>
      </c>
    </row>
    <row r="10" spans="1:12" x14ac:dyDescent="0.3">
      <c r="B10" t="s">
        <v>60</v>
      </c>
    </row>
    <row r="12" spans="1:12" x14ac:dyDescent="0.3">
      <c r="A12" s="11"/>
      <c r="B12" s="11"/>
      <c r="C12" s="52" t="s">
        <v>61</v>
      </c>
      <c r="D12" s="60" t="s">
        <v>62</v>
      </c>
      <c r="E12" s="57"/>
      <c r="F12" s="57"/>
      <c r="G12" s="61"/>
      <c r="H12" s="46"/>
      <c r="I12" s="60" t="s">
        <v>63</v>
      </c>
      <c r="J12" s="61"/>
      <c r="K12" s="57" t="s">
        <v>64</v>
      </c>
      <c r="L12" s="57"/>
    </row>
    <row r="13" spans="1:12" x14ac:dyDescent="0.3">
      <c r="A13" s="11"/>
      <c r="B13" s="11" t="s">
        <v>39</v>
      </c>
      <c r="C13" s="46" t="s">
        <v>65</v>
      </c>
      <c r="D13" s="44" t="s">
        <v>66</v>
      </c>
      <c r="E13" s="11" t="s">
        <v>67</v>
      </c>
      <c r="F13" s="11" t="s">
        <v>68</v>
      </c>
      <c r="G13" s="48" t="s">
        <v>69</v>
      </c>
      <c r="H13" s="46" t="s">
        <v>70</v>
      </c>
      <c r="I13" s="44" t="s">
        <v>70</v>
      </c>
      <c r="J13" s="48" t="s">
        <v>71</v>
      </c>
      <c r="K13" s="11" t="s">
        <v>70</v>
      </c>
      <c r="L13" s="11" t="s">
        <v>71</v>
      </c>
    </row>
    <row r="14" spans="1:12" x14ac:dyDescent="0.3">
      <c r="A14" s="24"/>
      <c r="B14" s="13" t="s">
        <v>47</v>
      </c>
      <c r="C14" s="47">
        <f>'Demand calc'!Q31</f>
        <v>4.9446040622265155</v>
      </c>
      <c r="D14" s="45">
        <f>C$19-C14</f>
        <v>0.24457235541524813</v>
      </c>
      <c r="E14" s="43">
        <f>D14*'Demand calc'!I31</f>
        <v>0.73894297127598474</v>
      </c>
      <c r="F14" s="54">
        <f>MAX(0,-E14*60/'Demand calc'!$D$23)</f>
        <v>0</v>
      </c>
      <c r="G14" s="53">
        <f>MAX(0,E14*60/'Demand calc'!$D$23)</f>
        <v>3.1444381756424882</v>
      </c>
      <c r="H14" s="50">
        <f>'Demand calc'!G31-Suggestion!F14</f>
        <v>42.051830558967261</v>
      </c>
      <c r="I14" s="45">
        <f>H14/'Demand calc'!$I31</f>
        <v>13.918144767748712</v>
      </c>
      <c r="J14" s="49">
        <f>G14/'Demand calc'!$I31</f>
        <v>1.0407334272989281</v>
      </c>
      <c r="K14" s="43">
        <f>I14*'Demand calc'!$D$23/60</f>
        <v>3.2707640204209474</v>
      </c>
      <c r="L14" s="43">
        <f>J14*'Demand calc'!$D$23/60</f>
        <v>0.2445723554152481</v>
      </c>
    </row>
    <row r="15" spans="1:12" x14ac:dyDescent="0.3">
      <c r="A15" s="24"/>
      <c r="B15" s="13" t="s">
        <v>48</v>
      </c>
      <c r="C15" s="47">
        <f>'Demand calc'!Q32</f>
        <v>5.4661485563783607</v>
      </c>
      <c r="D15" s="45">
        <f t="shared" ref="D15:D18" si="0">C$19-C15</f>
        <v>-0.2769721387365971</v>
      </c>
      <c r="E15" s="43">
        <f>D15*'Demand calc'!I32</f>
        <v>-0.47819121388711638</v>
      </c>
      <c r="F15" s="54">
        <f>MAX(0,-E15*60/'Demand calc'!$D$23)</f>
        <v>2.0348562293068784</v>
      </c>
      <c r="G15" s="53">
        <f>MAX(0,E15*60/'Demand calc'!$D$23)</f>
        <v>0</v>
      </c>
      <c r="H15" s="50">
        <f>'Demand calc'!G32-Suggestion!F15</f>
        <v>24.529345302038671</v>
      </c>
      <c r="I15" s="45">
        <f>H15/'Demand calc'!$I32</f>
        <v>14.207591090784774</v>
      </c>
      <c r="J15" s="49">
        <f>G15/'Demand calc'!$I32</f>
        <v>0</v>
      </c>
      <c r="K15" s="43">
        <f>I15*'Demand calc'!$D$23/60</f>
        <v>3.3387839063344216</v>
      </c>
      <c r="L15" s="43">
        <f>J15*'Demand calc'!$D$23/60</f>
        <v>0</v>
      </c>
    </row>
    <row r="16" spans="1:12" x14ac:dyDescent="0.3">
      <c r="A16" s="24"/>
      <c r="B16" s="13" t="s">
        <v>49</v>
      </c>
      <c r="C16" s="47">
        <f>'Demand calc'!Q33</f>
        <v>5.0059747728764563</v>
      </c>
      <c r="D16" s="45">
        <f t="shared" si="0"/>
        <v>0.18320164476530731</v>
      </c>
      <c r="E16" s="43">
        <f>D16*'Demand calc'!I33</f>
        <v>0.31629685677429126</v>
      </c>
      <c r="F16" s="54">
        <f>MAX(0,-E16*60/'Demand calc'!$D$23)</f>
        <v>0</v>
      </c>
      <c r="G16" s="53">
        <f>MAX(0,E16*60/'Demand calc'!$D$23)</f>
        <v>1.3459440713799629</v>
      </c>
      <c r="H16" s="50">
        <f>'Demand calc'!G33-Suggestion!F16</f>
        <v>24.327864739854185</v>
      </c>
      <c r="I16" s="45">
        <f>H16/'Demand calc'!$I33</f>
        <v>14.090891953281879</v>
      </c>
      <c r="J16" s="49">
        <f>G16/'Demand calc'!$I33</f>
        <v>0.77958146708641407</v>
      </c>
      <c r="K16" s="43">
        <f>I16*'Demand calc'!$D$23/60</f>
        <v>3.3113596090212414</v>
      </c>
      <c r="L16" s="43">
        <f>J16*'Demand calc'!$D$23/60</f>
        <v>0.18320164476530731</v>
      </c>
    </row>
    <row r="17" spans="1:12" x14ac:dyDescent="0.3">
      <c r="A17" s="24"/>
      <c r="B17" s="13" t="s">
        <v>50</v>
      </c>
      <c r="C17" s="47">
        <f>'Demand calc'!Q34</f>
        <v>6.4588411104156904</v>
      </c>
      <c r="D17" s="45">
        <f t="shared" si="0"/>
        <v>-1.2696646927739268</v>
      </c>
      <c r="E17" s="43">
        <f>D17*'Demand calc'!I34</f>
        <v>-1.6440529996175206</v>
      </c>
      <c r="F17" s="54">
        <f>MAX(0,-E17*60/'Demand calc'!$D$23)</f>
        <v>6.9959702111383857</v>
      </c>
      <c r="G17" s="53">
        <f>MAX(0,E17*60/'Demand calc'!$D$23)</f>
        <v>0</v>
      </c>
      <c r="H17" s="50">
        <f>'Demand calc'!G34-Suggestion!F17</f>
        <v>16.545370892162108</v>
      </c>
      <c r="I17" s="45">
        <f>H17/'Demand calc'!$I34</f>
        <v>12.777613164244004</v>
      </c>
      <c r="J17" s="49">
        <f>G17/'Demand calc'!$I34</f>
        <v>0</v>
      </c>
      <c r="K17" s="43">
        <f>I17*'Demand calc'!$D$23/60</f>
        <v>3.002739093597341</v>
      </c>
      <c r="L17" s="43">
        <f>J17*'Demand calc'!$D$23/60</f>
        <v>0</v>
      </c>
    </row>
    <row r="18" spans="1:12" x14ac:dyDescent="0.3">
      <c r="A18" s="24"/>
      <c r="B18" s="13" t="s">
        <v>51</v>
      </c>
      <c r="C18" s="47">
        <f>'Demand calc'!Q35</f>
        <v>4.5711590260667165</v>
      </c>
      <c r="D18" s="45">
        <f t="shared" si="0"/>
        <v>0.61801739157504709</v>
      </c>
      <c r="E18" s="43">
        <f>D18*'Demand calc'!I35</f>
        <v>1.0670043854543549</v>
      </c>
      <c r="F18" s="54">
        <f>MAX(0,-E18*60/'Demand calc'!$D$23)</f>
        <v>0</v>
      </c>
      <c r="G18" s="53">
        <f>MAX(0,E18*60/'Demand calc'!$D$23)</f>
        <v>4.540444193422787</v>
      </c>
      <c r="H18" s="50">
        <f>'Demand calc'!G35-Suggestion!F18</f>
        <v>22.214762066532522</v>
      </c>
      <c r="I18" s="45">
        <f>H18/'Demand calc'!$I35</f>
        <v>12.866966147447053</v>
      </c>
      <c r="J18" s="49">
        <f>G18/'Demand calc'!$I35</f>
        <v>2.6298612407448814</v>
      </c>
      <c r="K18" s="43">
        <f>I18*'Demand calc'!$D$23/60</f>
        <v>3.0237370446500571</v>
      </c>
      <c r="L18" s="43">
        <f>J18*'Demand calc'!$D$23/60</f>
        <v>0.6180173915750472</v>
      </c>
    </row>
    <row r="19" spans="1:12" x14ac:dyDescent="0.3">
      <c r="A19" s="24"/>
      <c r="B19" s="16" t="s">
        <v>72</v>
      </c>
      <c r="C19" s="47">
        <f>'Demand calc'!Q36</f>
        <v>5.1891764176417636</v>
      </c>
      <c r="D19" s="40"/>
    </row>
    <row r="20" spans="1:12" x14ac:dyDescent="0.3">
      <c r="B20" s="27"/>
    </row>
    <row r="21" spans="1:12" x14ac:dyDescent="0.3">
      <c r="B21" s="27"/>
    </row>
  </sheetData>
  <mergeCells count="3">
    <mergeCell ref="D12:G12"/>
    <mergeCell ref="I12:J12"/>
    <mergeCell ref="K12:L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09"/>
  <sheetViews>
    <sheetView workbookViewId="0">
      <selection activeCell="E7" sqref="E7"/>
    </sheetView>
  </sheetViews>
  <sheetFormatPr defaultRowHeight="14.4" x14ac:dyDescent="0.3"/>
  <cols>
    <col min="1" max="1" width="14.21875" style="13" bestFit="1" customWidth="1"/>
    <col min="2" max="6" width="4.77734375" customWidth="1"/>
    <col min="7" max="7" width="6.21875" bestFit="1" customWidth="1"/>
    <col min="13" max="13" width="100.77734375" bestFit="1" customWidth="1"/>
  </cols>
  <sheetData>
    <row r="1" spans="1:13" x14ac:dyDescent="0.3">
      <c r="A1" s="11" t="s">
        <v>73</v>
      </c>
      <c r="B1" s="11" t="s">
        <v>74</v>
      </c>
      <c r="C1" s="11" t="s">
        <v>75</v>
      </c>
      <c r="D1" s="11" t="s">
        <v>76</v>
      </c>
      <c r="E1" s="11" t="s">
        <v>77</v>
      </c>
      <c r="F1" s="11" t="s">
        <v>78</v>
      </c>
      <c r="G1" s="11" t="s">
        <v>79</v>
      </c>
    </row>
    <row r="2" spans="1:13" x14ac:dyDescent="0.3">
      <c r="A2" s="16" t="s">
        <v>80</v>
      </c>
      <c r="B2" s="16">
        <f>SUM(B3:B99)</f>
        <v>3.5</v>
      </c>
      <c r="C2" s="16">
        <f t="shared" ref="C2:F2" si="0">SUM(C3:C99)</f>
        <v>2</v>
      </c>
      <c r="D2" s="16">
        <f t="shared" si="0"/>
        <v>2</v>
      </c>
      <c r="E2" s="16">
        <f t="shared" si="0"/>
        <v>1.5</v>
      </c>
      <c r="F2" s="16">
        <f t="shared" si="0"/>
        <v>2</v>
      </c>
      <c r="G2" s="16">
        <f>SUM(B2:F2)</f>
        <v>11</v>
      </c>
      <c r="H2" s="19" t="s">
        <v>81</v>
      </c>
    </row>
    <row r="3" spans="1:13" x14ac:dyDescent="0.3">
      <c r="A3" s="13" t="s">
        <v>82</v>
      </c>
      <c r="B3">
        <v>2</v>
      </c>
      <c r="C3">
        <v>1.5</v>
      </c>
      <c r="E3">
        <v>1</v>
      </c>
      <c r="G3" s="15">
        <f>SUM(B3:F3)</f>
        <v>4.5</v>
      </c>
      <c r="H3" s="19" t="s">
        <v>83</v>
      </c>
    </row>
    <row r="4" spans="1:13" x14ac:dyDescent="0.3">
      <c r="A4" s="13" t="s">
        <v>84</v>
      </c>
      <c r="B4">
        <v>1</v>
      </c>
      <c r="D4">
        <v>2</v>
      </c>
      <c r="F4">
        <v>2</v>
      </c>
      <c r="G4" s="15">
        <f t="shared" ref="G4:G42" si="1">SUM(B4:F4)</f>
        <v>5</v>
      </c>
      <c r="H4" s="19" t="s">
        <v>85</v>
      </c>
    </row>
    <row r="5" spans="1:13" x14ac:dyDescent="0.3">
      <c r="A5" s="13" t="s">
        <v>86</v>
      </c>
      <c r="B5">
        <v>0.5</v>
      </c>
      <c r="C5">
        <v>0.5</v>
      </c>
      <c r="E5">
        <v>0.5</v>
      </c>
      <c r="G5" s="15">
        <f t="shared" si="1"/>
        <v>1.5</v>
      </c>
      <c r="H5" s="19" t="s">
        <v>87</v>
      </c>
    </row>
    <row r="6" spans="1:13" x14ac:dyDescent="0.3">
      <c r="G6" s="15">
        <f t="shared" si="1"/>
        <v>0</v>
      </c>
      <c r="H6" s="19" t="s">
        <v>88</v>
      </c>
    </row>
    <row r="7" spans="1:13" x14ac:dyDescent="0.3">
      <c r="G7" s="15">
        <f t="shared" si="1"/>
        <v>0</v>
      </c>
    </row>
    <row r="8" spans="1:13" x14ac:dyDescent="0.3">
      <c r="G8" s="15">
        <f t="shared" si="1"/>
        <v>0</v>
      </c>
    </row>
    <row r="9" spans="1:13" x14ac:dyDescent="0.3">
      <c r="G9" s="15">
        <f t="shared" si="1"/>
        <v>0</v>
      </c>
      <c r="L9" s="20" t="s">
        <v>89</v>
      </c>
      <c r="M9" s="11"/>
    </row>
    <row r="10" spans="1:13" x14ac:dyDescent="0.3">
      <c r="G10" s="15">
        <f t="shared" si="1"/>
        <v>0</v>
      </c>
      <c r="L10" s="21" t="s">
        <v>90</v>
      </c>
      <c r="M10" s="13"/>
    </row>
    <row r="11" spans="1:13" x14ac:dyDescent="0.3">
      <c r="G11" s="15">
        <f t="shared" si="1"/>
        <v>0</v>
      </c>
      <c r="L11" s="21" t="s">
        <v>91</v>
      </c>
      <c r="M11" s="13"/>
    </row>
    <row r="12" spans="1:13" x14ac:dyDescent="0.3">
      <c r="G12" s="15">
        <f t="shared" si="1"/>
        <v>0</v>
      </c>
      <c r="L12" s="21" t="s">
        <v>92</v>
      </c>
      <c r="M12" s="13"/>
    </row>
    <row r="13" spans="1:13" x14ac:dyDescent="0.3">
      <c r="G13" s="15">
        <f t="shared" si="1"/>
        <v>0</v>
      </c>
      <c r="L13" s="11" t="s">
        <v>93</v>
      </c>
      <c r="M13" s="11"/>
    </row>
    <row r="14" spans="1:13" x14ac:dyDescent="0.3">
      <c r="G14" s="15">
        <f t="shared" ref="G14" si="2">SUM(B14:F14)</f>
        <v>0</v>
      </c>
      <c r="L14" s="13"/>
      <c r="M14" s="13" t="s">
        <v>94</v>
      </c>
    </row>
    <row r="15" spans="1:13" x14ac:dyDescent="0.3">
      <c r="G15" s="15">
        <f t="shared" si="1"/>
        <v>0</v>
      </c>
      <c r="L15" s="13"/>
      <c r="M15" s="13" t="s">
        <v>95</v>
      </c>
    </row>
    <row r="16" spans="1:13" x14ac:dyDescent="0.3">
      <c r="G16" s="15">
        <f t="shared" ref="G16" si="3">SUM(B16:F16)</f>
        <v>0</v>
      </c>
      <c r="L16" s="13"/>
      <c r="M16" s="13" t="s">
        <v>96</v>
      </c>
    </row>
    <row r="17" spans="7:13" x14ac:dyDescent="0.3">
      <c r="G17" s="15">
        <f t="shared" si="1"/>
        <v>0</v>
      </c>
      <c r="L17" s="13"/>
      <c r="M17" s="13" t="s">
        <v>97</v>
      </c>
    </row>
    <row r="18" spans="7:13" x14ac:dyDescent="0.3">
      <c r="G18" s="15">
        <f t="shared" si="1"/>
        <v>0</v>
      </c>
      <c r="L18" s="13"/>
      <c r="M18" s="13" t="s">
        <v>98</v>
      </c>
    </row>
    <row r="19" spans="7:13" x14ac:dyDescent="0.3">
      <c r="G19" s="15">
        <f t="shared" si="1"/>
        <v>0</v>
      </c>
      <c r="L19" s="13"/>
      <c r="M19" s="13" t="s">
        <v>99</v>
      </c>
    </row>
    <row r="20" spans="7:13" x14ac:dyDescent="0.3">
      <c r="G20" s="15">
        <f t="shared" si="1"/>
        <v>0</v>
      </c>
      <c r="L20" s="11" t="s">
        <v>100</v>
      </c>
      <c r="M20" s="11"/>
    </row>
    <row r="21" spans="7:13" x14ac:dyDescent="0.3">
      <c r="G21" s="15">
        <f t="shared" si="1"/>
        <v>0</v>
      </c>
      <c r="L21" s="13"/>
      <c r="M21" s="13" t="s">
        <v>101</v>
      </c>
    </row>
    <row r="22" spans="7:13" x14ac:dyDescent="0.3">
      <c r="G22" s="15">
        <f t="shared" si="1"/>
        <v>0</v>
      </c>
      <c r="L22" s="13"/>
      <c r="M22" s="13" t="s">
        <v>102</v>
      </c>
    </row>
    <row r="23" spans="7:13" x14ac:dyDescent="0.3">
      <c r="G23" s="15">
        <f t="shared" si="1"/>
        <v>0</v>
      </c>
      <c r="L23" s="13"/>
      <c r="M23" s="13" t="s">
        <v>103</v>
      </c>
    </row>
    <row r="24" spans="7:13" x14ac:dyDescent="0.3">
      <c r="G24" s="15">
        <f t="shared" si="1"/>
        <v>0</v>
      </c>
      <c r="L24" s="13"/>
      <c r="M24" s="13" t="s">
        <v>104</v>
      </c>
    </row>
    <row r="25" spans="7:13" x14ac:dyDescent="0.3">
      <c r="G25" s="15">
        <f t="shared" si="1"/>
        <v>0</v>
      </c>
      <c r="L25" s="13"/>
      <c r="M25" s="13" t="s">
        <v>105</v>
      </c>
    </row>
    <row r="26" spans="7:13" x14ac:dyDescent="0.3">
      <c r="G26" s="15">
        <f t="shared" si="1"/>
        <v>0</v>
      </c>
      <c r="L26" s="13"/>
      <c r="M26" s="13" t="s">
        <v>106</v>
      </c>
    </row>
    <row r="27" spans="7:13" x14ac:dyDescent="0.3">
      <c r="G27" s="15">
        <f t="shared" si="1"/>
        <v>0</v>
      </c>
    </row>
    <row r="28" spans="7:13" x14ac:dyDescent="0.3">
      <c r="G28" s="15">
        <f t="shared" si="1"/>
        <v>0</v>
      </c>
    </row>
    <row r="29" spans="7:13" x14ac:dyDescent="0.3">
      <c r="G29" s="15">
        <f t="shared" si="1"/>
        <v>0</v>
      </c>
    </row>
    <row r="30" spans="7:13" x14ac:dyDescent="0.3">
      <c r="G30" s="15">
        <f t="shared" si="1"/>
        <v>0</v>
      </c>
    </row>
    <row r="31" spans="7:13" x14ac:dyDescent="0.3">
      <c r="G31" s="15">
        <f t="shared" si="1"/>
        <v>0</v>
      </c>
    </row>
    <row r="32" spans="7:13" x14ac:dyDescent="0.3">
      <c r="G32" s="15">
        <f t="shared" si="1"/>
        <v>0</v>
      </c>
    </row>
    <row r="33" spans="7:7" x14ac:dyDescent="0.3">
      <c r="G33" s="15">
        <f t="shared" si="1"/>
        <v>0</v>
      </c>
    </row>
    <row r="34" spans="7:7" x14ac:dyDescent="0.3">
      <c r="G34" s="15">
        <f t="shared" si="1"/>
        <v>0</v>
      </c>
    </row>
    <row r="35" spans="7:7" x14ac:dyDescent="0.3">
      <c r="G35" s="15">
        <f t="shared" si="1"/>
        <v>0</v>
      </c>
    </row>
    <row r="36" spans="7:7" x14ac:dyDescent="0.3">
      <c r="G36" s="15">
        <f t="shared" si="1"/>
        <v>0</v>
      </c>
    </row>
    <row r="37" spans="7:7" x14ac:dyDescent="0.3">
      <c r="G37" s="15">
        <f t="shared" si="1"/>
        <v>0</v>
      </c>
    </row>
    <row r="38" spans="7:7" x14ac:dyDescent="0.3">
      <c r="G38" s="15">
        <f t="shared" si="1"/>
        <v>0</v>
      </c>
    </row>
    <row r="39" spans="7:7" x14ac:dyDescent="0.3">
      <c r="G39" s="15">
        <f t="shared" si="1"/>
        <v>0</v>
      </c>
    </row>
    <row r="40" spans="7:7" x14ac:dyDescent="0.3">
      <c r="G40" s="15">
        <f t="shared" si="1"/>
        <v>0</v>
      </c>
    </row>
    <row r="41" spans="7:7" x14ac:dyDescent="0.3">
      <c r="G41" s="15">
        <f t="shared" si="1"/>
        <v>0</v>
      </c>
    </row>
    <row r="42" spans="7:7" x14ac:dyDescent="0.3">
      <c r="G42" s="15">
        <f t="shared" si="1"/>
        <v>0</v>
      </c>
    </row>
    <row r="43" spans="7:7" x14ac:dyDescent="0.3">
      <c r="G43" s="15"/>
    </row>
    <row r="44" spans="7:7" x14ac:dyDescent="0.3">
      <c r="G44" s="15"/>
    </row>
    <row r="45" spans="7:7" x14ac:dyDescent="0.3">
      <c r="G45" s="15"/>
    </row>
    <row r="46" spans="7:7" x14ac:dyDescent="0.3">
      <c r="G46" s="15"/>
    </row>
    <row r="47" spans="7:7" x14ac:dyDescent="0.3">
      <c r="G47" s="15"/>
    </row>
    <row r="48" spans="7:7" x14ac:dyDescent="0.3">
      <c r="G48" s="15"/>
    </row>
    <row r="49" spans="7:7" x14ac:dyDescent="0.3">
      <c r="G49" s="15"/>
    </row>
    <row r="50" spans="7:7" x14ac:dyDescent="0.3">
      <c r="G50" s="15"/>
    </row>
    <row r="51" spans="7:7" x14ac:dyDescent="0.3">
      <c r="G51" s="15"/>
    </row>
    <row r="52" spans="7:7" x14ac:dyDescent="0.3">
      <c r="G52" s="15"/>
    </row>
    <row r="53" spans="7:7" x14ac:dyDescent="0.3">
      <c r="G53" s="15"/>
    </row>
    <row r="54" spans="7:7" x14ac:dyDescent="0.3">
      <c r="G54" s="15"/>
    </row>
    <row r="55" spans="7:7" x14ac:dyDescent="0.3">
      <c r="G55" s="15"/>
    </row>
    <row r="56" spans="7:7" x14ac:dyDescent="0.3">
      <c r="G56" s="15"/>
    </row>
    <row r="57" spans="7:7" x14ac:dyDescent="0.3">
      <c r="G57" s="15"/>
    </row>
    <row r="58" spans="7:7" x14ac:dyDescent="0.3">
      <c r="G58" s="15"/>
    </row>
    <row r="59" spans="7:7" x14ac:dyDescent="0.3">
      <c r="G59" s="15"/>
    </row>
    <row r="60" spans="7:7" x14ac:dyDescent="0.3">
      <c r="G60" s="15"/>
    </row>
    <row r="61" spans="7:7" x14ac:dyDescent="0.3">
      <c r="G61" s="15"/>
    </row>
    <row r="62" spans="7:7" x14ac:dyDescent="0.3">
      <c r="G62" s="15"/>
    </row>
    <row r="63" spans="7:7" x14ac:dyDescent="0.3">
      <c r="G63" s="15"/>
    </row>
    <row r="64" spans="7:7" x14ac:dyDescent="0.3">
      <c r="G64" s="15"/>
    </row>
    <row r="65" spans="7:7" x14ac:dyDescent="0.3">
      <c r="G65" s="15"/>
    </row>
    <row r="66" spans="7:7" x14ac:dyDescent="0.3">
      <c r="G66" s="15"/>
    </row>
    <row r="67" spans="7:7" x14ac:dyDescent="0.3">
      <c r="G67" s="15"/>
    </row>
    <row r="68" spans="7:7" x14ac:dyDescent="0.3">
      <c r="G68" s="15"/>
    </row>
    <row r="69" spans="7:7" x14ac:dyDescent="0.3">
      <c r="G69" s="15"/>
    </row>
    <row r="70" spans="7:7" x14ac:dyDescent="0.3">
      <c r="G70" s="15"/>
    </row>
    <row r="71" spans="7:7" x14ac:dyDescent="0.3">
      <c r="G71" s="15"/>
    </row>
    <row r="72" spans="7:7" x14ac:dyDescent="0.3">
      <c r="G72" s="15"/>
    </row>
    <row r="73" spans="7:7" x14ac:dyDescent="0.3">
      <c r="G73" s="15"/>
    </row>
    <row r="74" spans="7:7" x14ac:dyDescent="0.3">
      <c r="G74" s="15"/>
    </row>
    <row r="75" spans="7:7" x14ac:dyDescent="0.3">
      <c r="G75" s="15"/>
    </row>
    <row r="76" spans="7:7" x14ac:dyDescent="0.3">
      <c r="G76" s="15"/>
    </row>
    <row r="77" spans="7:7" x14ac:dyDescent="0.3">
      <c r="G77" s="15"/>
    </row>
    <row r="78" spans="7:7" x14ac:dyDescent="0.3">
      <c r="G78" s="15"/>
    </row>
    <row r="79" spans="7:7" x14ac:dyDescent="0.3">
      <c r="G79" s="15"/>
    </row>
    <row r="80" spans="7:7" x14ac:dyDescent="0.3">
      <c r="G80" s="15"/>
    </row>
    <row r="81" spans="7:7" x14ac:dyDescent="0.3">
      <c r="G81" s="15"/>
    </row>
    <row r="82" spans="7:7" x14ac:dyDescent="0.3">
      <c r="G82" s="15"/>
    </row>
    <row r="83" spans="7:7" x14ac:dyDescent="0.3">
      <c r="G83" s="15"/>
    </row>
    <row r="84" spans="7:7" x14ac:dyDescent="0.3">
      <c r="G84" s="15"/>
    </row>
    <row r="85" spans="7:7" x14ac:dyDescent="0.3">
      <c r="G85" s="15"/>
    </row>
    <row r="86" spans="7:7" x14ac:dyDescent="0.3">
      <c r="G86" s="15"/>
    </row>
    <row r="87" spans="7:7" x14ac:dyDescent="0.3">
      <c r="G87" s="15"/>
    </row>
    <row r="88" spans="7:7" x14ac:dyDescent="0.3">
      <c r="G88" s="15"/>
    </row>
    <row r="89" spans="7:7" x14ac:dyDescent="0.3">
      <c r="G89" s="15"/>
    </row>
    <row r="90" spans="7:7" x14ac:dyDescent="0.3">
      <c r="G90" s="15"/>
    </row>
    <row r="91" spans="7:7" x14ac:dyDescent="0.3">
      <c r="G91" s="15"/>
    </row>
    <row r="92" spans="7:7" x14ac:dyDescent="0.3">
      <c r="G92" s="15"/>
    </row>
    <row r="93" spans="7:7" x14ac:dyDescent="0.3">
      <c r="G93" s="15"/>
    </row>
    <row r="94" spans="7:7" x14ac:dyDescent="0.3">
      <c r="G94" s="15"/>
    </row>
    <row r="95" spans="7:7" x14ac:dyDescent="0.3">
      <c r="G95" s="15"/>
    </row>
    <row r="96" spans="7:7" x14ac:dyDescent="0.3">
      <c r="G96" s="15"/>
    </row>
    <row r="97" spans="7:7" x14ac:dyDescent="0.3">
      <c r="G97" s="15"/>
    </row>
    <row r="98" spans="7:7" x14ac:dyDescent="0.3">
      <c r="G98" s="15"/>
    </row>
    <row r="99" spans="7:7" x14ac:dyDescent="0.3">
      <c r="G99" s="15"/>
    </row>
    <row r="100" spans="7:7" x14ac:dyDescent="0.3">
      <c r="G100" s="15"/>
    </row>
    <row r="101" spans="7:7" x14ac:dyDescent="0.3">
      <c r="G101" s="15"/>
    </row>
    <row r="102" spans="7:7" x14ac:dyDescent="0.3">
      <c r="G102" s="15"/>
    </row>
    <row r="103" spans="7:7" x14ac:dyDescent="0.3">
      <c r="G103" s="15"/>
    </row>
    <row r="104" spans="7:7" x14ac:dyDescent="0.3">
      <c r="G104" s="15"/>
    </row>
    <row r="105" spans="7:7" x14ac:dyDescent="0.3">
      <c r="G105" s="15"/>
    </row>
    <row r="106" spans="7:7" x14ac:dyDescent="0.3">
      <c r="G106" s="15"/>
    </row>
    <row r="107" spans="7:7" x14ac:dyDescent="0.3">
      <c r="G107" s="15"/>
    </row>
    <row r="108" spans="7:7" x14ac:dyDescent="0.3">
      <c r="G108" s="15"/>
    </row>
    <row r="109" spans="7:7" x14ac:dyDescent="0.3">
      <c r="G109"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543e558-6b75-4229-bce9-fbba2de0aa67">
      <Terms xmlns="http://schemas.microsoft.com/office/infopath/2007/PartnerControls"/>
    </lcf76f155ced4ddcb4097134ff3c332f>
    <TaxCatchAll xmlns="cccaf3ac-2de9-44d4-aa31-54302fceb5f7" xsi:nil="true"/>
    <_ip_UnifiedCompliancePolicyUIAction xmlns="http://schemas.microsoft.com/sharepoint/v3" xsi:nil="true"/>
    <Knowledgemanagement xmlns="5543e558-6b75-4229-bce9-fbba2de0aa67" xsi:nil="true"/>
    <da9b92adb5f3400aa05d5f5fe05e0ff7 xmlns="5543e558-6b75-4229-bce9-fbba2de0aa67">
      <Terms xmlns="http://schemas.microsoft.com/office/infopath/2007/PartnerControls"/>
    </da9b92adb5f3400aa05d5f5fe05e0ff7>
    <e7673a9a2e4641faa2e4fa81883db48b xmlns="5543e558-6b75-4229-bce9-fbba2de0aa67">
      <Terms xmlns="http://schemas.microsoft.com/office/infopath/2007/PartnerControls"/>
    </e7673a9a2e4641faa2e4fa81883db48b>
    <m4cf339ff2364df482a59342568fcf80 xmlns="5543e558-6b75-4229-bce9-fbba2de0aa67">
      <Terms xmlns="http://schemas.microsoft.com/office/infopath/2007/PartnerControls"/>
    </m4cf339ff2364df482a59342568fcf80>
    <b10783d1554e4ccea528b504b7ed1580 xmlns="5543e558-6b75-4229-bce9-fbba2de0aa67">
      <Terms xmlns="http://schemas.microsoft.com/office/infopath/2007/PartnerControls"/>
    </b10783d1554e4ccea528b504b7ed1580>
    <d50675dda2584bb6ac512b5ae858c1d3 xmlns="5543e558-6b75-4229-bce9-fbba2de0aa67">
      <Terms xmlns="http://schemas.microsoft.com/office/infopath/2007/PartnerControls"/>
    </d50675dda2584bb6ac512b5ae858c1d3>
    <_ip_UnifiedCompliancePolicyProperties xmlns="http://schemas.microsoft.com/sharepoint/v3" xsi:nil="true"/>
    <Details xmlns="5543e558-6b75-4229-bce9-fbba2de0aa67" xsi:nil="true"/>
    <hbbe2dceb29440e0babd36ec8c2027c2 xmlns="5543e558-6b75-4229-bce9-fbba2de0aa67">
      <Terms xmlns="http://schemas.microsoft.com/office/infopath/2007/PartnerControls"/>
    </hbbe2dceb29440e0babd36ec8c2027c2>
    <f57f26032702487d8f6328306f9c8ff7 xmlns="5543e558-6b75-4229-bce9-fbba2de0aa67">
      <Terms xmlns="http://schemas.microsoft.com/office/infopath/2007/PartnerControls"/>
    </f57f26032702487d8f6328306f9c8ff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EE551D135D394C840FCD3DF2A23FBE" ma:contentTypeVersion="73" ma:contentTypeDescription="Create a new document." ma:contentTypeScope="" ma:versionID="1f078c14c912fa99de3d212f20161b8e">
  <xsd:schema xmlns:xsd="http://www.w3.org/2001/XMLSchema" xmlns:xs="http://www.w3.org/2001/XMLSchema" xmlns:p="http://schemas.microsoft.com/office/2006/metadata/properties" xmlns:ns1="http://schemas.microsoft.com/sharepoint/v3" xmlns:ns2="5543e558-6b75-4229-bce9-fbba2de0aa67" xmlns:ns3="ae91719f-3dbd-4ede-a572-b9d2de8a3893" xmlns:ns4="cccaf3ac-2de9-44d4-aa31-54302fceb5f7" targetNamespace="http://schemas.microsoft.com/office/2006/metadata/properties" ma:root="true" ma:fieldsID="94ad30e61048420285f60317968404ed" ns1:_="" ns2:_="" ns3:_="" ns4:_="">
    <xsd:import namespace="http://schemas.microsoft.com/sharepoint/v3"/>
    <xsd:import namespace="5543e558-6b75-4229-bce9-fbba2de0aa67"/>
    <xsd:import namespace="ae91719f-3dbd-4ede-a572-b9d2de8a3893"/>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4:TaxCatchAll" minOccurs="0"/>
                <xsd:element ref="ns2:da9b92adb5f3400aa05d5f5fe05e0ff7" minOccurs="0"/>
                <xsd:element ref="ns2:e7673a9a2e4641faa2e4fa81883db48b" minOccurs="0"/>
                <xsd:element ref="ns2:hbbe2dceb29440e0babd36ec8c2027c2" minOccurs="0"/>
                <xsd:element ref="ns2:f57f26032702487d8f6328306f9c8ff7" minOccurs="0"/>
                <xsd:element ref="ns2:d50675dda2584bb6ac512b5ae858c1d3" minOccurs="0"/>
                <xsd:element ref="ns2:m4cf339ff2364df482a59342568fcf80" minOccurs="0"/>
                <xsd:element ref="ns2:b10783d1554e4ccea528b504b7ed1580" minOccurs="0"/>
                <xsd:element ref="ns2:MediaLengthInSeconds" minOccurs="0"/>
                <xsd:element ref="ns2:Knowledgemanagement" minOccurs="0"/>
                <xsd:element ref="ns1:_ip_UnifiedCompliancePolicyProperties" minOccurs="0"/>
                <xsd:element ref="ns1:_ip_UnifiedCompliancePolicyUIAction" minOccurs="0"/>
                <xsd:element ref="ns2:lcf76f155ced4ddcb4097134ff3c332f" minOccurs="0"/>
                <xsd:element ref="ns2:MediaServiceLocation" minOccurs="0"/>
                <xsd:element ref="ns2:MediaServiceObjectDetectorVersions" minOccurs="0"/>
                <xsd:element ref="ns2: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6" nillable="true" ma:displayName="Unified Compliance Policy Properties" ma:hidden="true" ma:internalName="_ip_UnifiedCompliancePolicyProperties">
      <xsd:simpleType>
        <xsd:restriction base="dms:Note"/>
      </xsd:simpleType>
    </xsd:element>
    <xsd:element name="_ip_UnifiedCompliancePolicyUIAction" ma:index="3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43e558-6b75-4229-bce9-fbba2de0aa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da9b92adb5f3400aa05d5f5fe05e0ff7" ma:index="21" nillable="true" ma:taxonomy="true" ma:internalName="da9b92adb5f3400aa05d5f5fe05e0ff7" ma:taxonomyFieldName="Tools" ma:displayName="Tools" ma:readOnly="false" ma:default="" ma:fieldId="{da9b92ad-b5f3-400a-a05d-5f5fe05e0ff7}" ma:sspId="443b0bdb-28a8-4814-9fb9-624c17c095fc" ma:termSetId="0aa1a6ae-1747-4e69-9b88-436e8c035a1d" ma:anchorId="00000000-0000-0000-0000-000000000000" ma:open="true" ma:isKeyword="false">
      <xsd:complexType>
        <xsd:sequence>
          <xsd:element ref="pc:Terms" minOccurs="0" maxOccurs="1"/>
        </xsd:sequence>
      </xsd:complexType>
    </xsd:element>
    <xsd:element name="e7673a9a2e4641faa2e4fa81883db48b" ma:index="23" nillable="true" ma:taxonomy="true" ma:internalName="e7673a9a2e4641faa2e4fa81883db48b" ma:taxonomyFieldName="Setting" ma:displayName="Setting" ma:readOnly="false" ma:default="" ma:fieldId="{e7673a9a-2e46-41fa-a2e4-fa81883db48b}" ma:sspId="443b0bdb-28a8-4814-9fb9-624c17c095fc" ma:termSetId="9989a15c-52bc-4cf4-a4ae-bf93054df3d3" ma:anchorId="00000000-0000-0000-0000-000000000000" ma:open="true" ma:isKeyword="false">
      <xsd:complexType>
        <xsd:sequence>
          <xsd:element ref="pc:Terms" minOccurs="0" maxOccurs="1"/>
        </xsd:sequence>
      </xsd:complexType>
    </xsd:element>
    <xsd:element name="hbbe2dceb29440e0babd36ec8c2027c2" ma:index="25" nillable="true" ma:taxonomy="true" ma:internalName="hbbe2dceb29440e0babd36ec8c2027c2" ma:taxonomyFieldName="HIAs" ma:displayName="HIAs" ma:readOnly="false" ma:default="" ma:fieldId="{1bbe2dce-b294-40e0-babd-36ec8c2027c2}" ma:sspId="443b0bdb-28a8-4814-9fb9-624c17c095fc" ma:termSetId="d1cb2e60-b096-4e16-92ec-190e194eaa59" ma:anchorId="00000000-0000-0000-0000-000000000000" ma:open="true" ma:isKeyword="false">
      <xsd:complexType>
        <xsd:sequence>
          <xsd:element ref="pc:Terms" minOccurs="0" maxOccurs="1"/>
        </xsd:sequence>
      </xsd:complexType>
    </xsd:element>
    <xsd:element name="f57f26032702487d8f6328306f9c8ff7" ma:index="27" nillable="true" ma:taxonomy="true" ma:internalName="f57f26032702487d8f6328306f9c8ff7" ma:taxonomyFieldName="Development_x0020_Areas" ma:displayName="Development Areas" ma:readOnly="false" ma:default="" ma:fieldId="{f57f2603-2702-487d-8f63-28306f9c8ff7}" ma:sspId="443b0bdb-28a8-4814-9fb9-624c17c095fc" ma:termSetId="1bf5db31-9846-4df2-b8ef-31f6e0afb3c9" ma:anchorId="00000000-0000-0000-0000-000000000000" ma:open="true" ma:isKeyword="false">
      <xsd:complexType>
        <xsd:sequence>
          <xsd:element ref="pc:Terms" minOccurs="0" maxOccurs="1"/>
        </xsd:sequence>
      </xsd:complexType>
    </xsd:element>
    <xsd:element name="d50675dda2584bb6ac512b5ae858c1d3" ma:index="29" nillable="true" ma:taxonomy="true" ma:internalName="d50675dda2584bb6ac512b5ae858c1d3" ma:taxonomyFieldName="Approaches" ma:displayName="Approaches" ma:readOnly="false" ma:default="" ma:fieldId="{d50675dd-a258-4bb6-ac51-2b5ae858c1d3}" ma:sspId="443b0bdb-28a8-4814-9fb9-624c17c095fc" ma:termSetId="467d0276-d0f3-425e-beca-f4e5d2edf06e" ma:anchorId="00000000-0000-0000-0000-000000000000" ma:open="true" ma:isKeyword="false">
      <xsd:complexType>
        <xsd:sequence>
          <xsd:element ref="pc:Terms" minOccurs="0" maxOccurs="1"/>
        </xsd:sequence>
      </xsd:complexType>
    </xsd:element>
    <xsd:element name="m4cf339ff2364df482a59342568fcf80" ma:index="31" nillable="true" ma:taxonomy="true" ma:internalName="m4cf339ff2364df482a59342568fcf80" ma:taxonomyFieldName="Programmes" ma:displayName="Programmes" ma:readOnly="false" ma:default="" ma:fieldId="{64cf339f-f236-4df4-82a5-9342568fcf80}" ma:sspId="443b0bdb-28a8-4814-9fb9-624c17c095fc" ma:termSetId="27eccbca-f57d-4192-af27-d220a64f57d3" ma:anchorId="00000000-0000-0000-0000-000000000000" ma:open="true" ma:isKeyword="false">
      <xsd:complexType>
        <xsd:sequence>
          <xsd:element ref="pc:Terms" minOccurs="0" maxOccurs="1"/>
        </xsd:sequence>
      </xsd:complexType>
    </xsd:element>
    <xsd:element name="b10783d1554e4ccea528b504b7ed1580" ma:index="33" nillable="true" ma:taxonomy="true" ma:internalName="b10783d1554e4ccea528b504b7ed1580" ma:taxonomyFieldName="Resource_x0020_Type" ma:displayName="Resource Type" ma:readOnly="false" ma:default="" ma:fieldId="{b10783d1-554e-4cce-a528-b504b7ed1580}" ma:sspId="443b0bdb-28a8-4814-9fb9-624c17c095fc" ma:termSetId="02c25cb7-11ef-49c5-8141-4e90b7fdb25f" ma:anchorId="00000000-0000-0000-0000-000000000000" ma:open="true" ma:isKeyword="false">
      <xsd:complexType>
        <xsd:sequence>
          <xsd:element ref="pc:Terms" minOccurs="0" maxOccurs="1"/>
        </xsd:sequence>
      </xsd:complexType>
    </xsd:element>
    <xsd:element name="MediaLengthInSeconds" ma:index="34" nillable="true" ma:displayName="Length (seconds)" ma:internalName="MediaLengthInSeconds" ma:readOnly="true">
      <xsd:simpleType>
        <xsd:restriction base="dms:Unknown"/>
      </xsd:simpleType>
    </xsd:element>
    <xsd:element name="Knowledgemanagement" ma:index="35" nillable="true" ma:displayName="Knowledge management" ma:format="Dropdown" ma:internalName="Knowledgemanagement">
      <xsd:simpleType>
        <xsd:restriction base="dms:Text">
          <xsd:maxLength value="255"/>
        </xsd:restriction>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40" nillable="true" ma:displayName="Location" ma:internalName="MediaServiceLocation" ma:readOnly="true">
      <xsd:simpleType>
        <xsd:restriction base="dms:Text"/>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Details" ma:index="42" nillable="true" ma:displayName="Details" ma:description="when to use, topic" ma:format="Dropdown" ma:internalName="Details">
      <xsd:simpleType>
        <xsd:restriction base="dms:Note">
          <xsd:maxLength value="255"/>
        </xsd:restriction>
      </xsd:simpleType>
    </xsd:element>
    <xsd:element name="MediaServiceSearchProperties" ma:index="4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91719f-3dbd-4ede-a572-b9d2de8a389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c68b510-dc60-47e9-bdd3-32aa0fbe07e9}" ma:internalName="TaxCatchAll" ma:showField="CatchAllData" ma:web="ae91719f-3dbd-4ede-a572-b9d2de8a38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75E639-039B-4362-A629-A7DA434F5AF0}">
  <ds:schemaRefs>
    <ds:schemaRef ds:uri="http://schemas.microsoft.com/office/2006/documentManagement/types"/>
    <ds:schemaRef ds:uri="http://purl.org/dc/dcmitype/"/>
    <ds:schemaRef ds:uri="cccaf3ac-2de9-44d4-aa31-54302fceb5f7"/>
    <ds:schemaRef ds:uri="http://purl.org/dc/terms/"/>
    <ds:schemaRef ds:uri="http://www.w3.org/XML/1998/namespace"/>
    <ds:schemaRef ds:uri="http://schemas.openxmlformats.org/package/2006/metadata/core-properties"/>
    <ds:schemaRef ds:uri="5543e558-6b75-4229-bce9-fbba2de0aa67"/>
    <ds:schemaRef ds:uri="ae91719f-3dbd-4ede-a572-b9d2de8a3893"/>
    <ds:schemaRef ds:uri="http://schemas.microsoft.com/sharepoint/v3"/>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200014A-B174-4793-B961-486D2FCAAFB7}">
  <ds:schemaRefs>
    <ds:schemaRef ds:uri="http://schemas.microsoft.com/sharepoint/v3/contenttype/forms"/>
  </ds:schemaRefs>
</ds:datastoreItem>
</file>

<file path=customXml/itemProps3.xml><?xml version="1.0" encoding="utf-8"?>
<ds:datastoreItem xmlns:ds="http://schemas.openxmlformats.org/officeDocument/2006/customXml" ds:itemID="{6D29593B-A321-4715-ADD8-CCF5A7B050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3e558-6b75-4229-bce9-fbba2de0aa67"/>
    <ds:schemaRef ds:uri="ae91719f-3dbd-4ede-a572-b9d2de8a3893"/>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Demand calc</vt:lpstr>
      <vt:lpstr>Suggestion</vt:lpstr>
      <vt:lpstr>Clinical sessions</vt:lpstr>
    </vt:vector>
  </TitlesOfParts>
  <Manager/>
  <Company>NEL CSU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Turnham Ed (06W) Norwich CCG</dc:creator>
  <cp:keywords/>
  <dc:description/>
  <cp:lastModifiedBy>Stacey Buccilli</cp:lastModifiedBy>
  <cp:revision/>
  <dcterms:created xsi:type="dcterms:W3CDTF">2019-12-29T21:28:56Z</dcterms:created>
  <dcterms:modified xsi:type="dcterms:W3CDTF">2024-03-26T17:46:35Z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0x0101003DEE551D135D394C840FCD3DF2A23FBE</vt:lpwstr>
  </property>
  <property fmtid="{D5CDD505-2E9C-101B-9397-08002B2CF9AE}" pid="3" name="MediaServiceImageTags">
    <vt:lpwstr/>
  </property>
  <property fmtid="{D5CDD505-2E9C-101B-9397-08002B2CF9AE}" pid="4" name="Resource Type">
    <vt:lpwstr/>
  </property>
  <property fmtid="{D5CDD505-2E9C-101B-9397-08002B2CF9AE}" pid="5" name="Programmes">
    <vt:lpwstr/>
  </property>
  <property fmtid="{D5CDD505-2E9C-101B-9397-08002B2CF9AE}" pid="6" name="Development Areas">
    <vt:lpwstr/>
  </property>
  <property fmtid="{D5CDD505-2E9C-101B-9397-08002B2CF9AE}" pid="7" name="Tools">
    <vt:lpwstr/>
  </property>
  <property fmtid="{D5CDD505-2E9C-101B-9397-08002B2CF9AE}" pid="8" name="HIAs">
    <vt:lpwstr/>
  </property>
  <property fmtid="{D5CDD505-2E9C-101B-9397-08002B2CF9AE}" pid="9" name="Setting">
    <vt:lpwstr/>
  </property>
  <property fmtid="{D5CDD505-2E9C-101B-9397-08002B2CF9AE}" pid="10" name="Approaches">
    <vt:lpwstr/>
  </property>
</Properties>
</file>